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530" firstSheet="3"/>
  </bookViews>
  <sheets>
    <sheet name="computadores conectados" sheetId="1" r:id="rId1"/>
    <sheet name="conexão sem fio" sheetId="2" r:id="rId2"/>
    <sheet name="equipamento - computador" sheetId="3" r:id="rId3"/>
    <sheet name="equipamento - laptop" sheetId="4" r:id="rId4"/>
    <sheet name="equipamento - tablet" sheetId="5" r:id="rId5"/>
    <sheet name="internet na escola" sheetId="6" r:id="rId6"/>
    <sheet name="internet fora da escola" sheetId="7" r:id="rId7"/>
  </sheets>
  <definedNames>
    <definedName name="_xlnm._FilterDatabase" localSheetId="0" hidden="1">'computadores conectados'!$A$4:$J$78</definedName>
    <definedName name="_xlnm._FilterDatabase" localSheetId="1" hidden="1">'conexão sem fio'!$A$4:$J$78</definedName>
    <definedName name="_xlnm._FilterDatabase" localSheetId="2" hidden="1">'equipamento - computador'!$A$4:$J$78</definedName>
    <definedName name="_xlnm._FilterDatabase" localSheetId="3" hidden="1">'equipamento - laptop'!$A$4:$J$78</definedName>
    <definedName name="_xlnm._FilterDatabase" localSheetId="4" hidden="1">'equipamento - tablet'!$A$4:$K$78</definedName>
    <definedName name="_xlnm._FilterDatabase" localSheetId="6" hidden="1">'internet fora da escola'!$A$4:$N$77</definedName>
    <definedName name="_xlnm._FilterDatabase" localSheetId="5" hidden="1">'internet na escola'!$A$4:$N$77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7" l="1"/>
  <c r="C77" i="7"/>
  <c r="C76" i="7"/>
  <c r="C75" i="7"/>
  <c r="C74" i="7"/>
  <c r="C73" i="7"/>
  <c r="C72" i="7"/>
  <c r="C38" i="7"/>
  <c r="C35" i="7"/>
  <c r="C27" i="7"/>
  <c r="C15" i="7"/>
  <c r="C71" i="7"/>
  <c r="C70" i="7"/>
  <c r="C69" i="7"/>
  <c r="C68" i="7"/>
  <c r="C67" i="7"/>
  <c r="C66" i="7"/>
  <c r="C43" i="7"/>
  <c r="C40" i="7"/>
  <c r="C65" i="7"/>
  <c r="C64" i="7"/>
  <c r="C63" i="7"/>
  <c r="C62" i="7"/>
  <c r="C61" i="7"/>
  <c r="C60" i="7"/>
  <c r="C28" i="7"/>
  <c r="C8" i="7"/>
  <c r="C16" i="7"/>
  <c r="C59" i="7"/>
  <c r="C51" i="7"/>
  <c r="C9" i="7"/>
  <c r="C10" i="7"/>
  <c r="C58" i="7"/>
  <c r="C5" i="7"/>
  <c r="C57" i="7"/>
  <c r="C56" i="7"/>
  <c r="C45" i="7"/>
  <c r="C14" i="7"/>
  <c r="C12" i="7"/>
  <c r="C47" i="7"/>
  <c r="C19" i="7"/>
  <c r="C33" i="7"/>
  <c r="C30" i="7"/>
  <c r="C55" i="7"/>
  <c r="C22" i="7"/>
  <c r="C24" i="7"/>
  <c r="C32" i="7"/>
  <c r="C21" i="7"/>
  <c r="C29" i="7"/>
  <c r="C52" i="7"/>
  <c r="C50" i="7"/>
  <c r="C11" i="7"/>
  <c r="C31" i="7"/>
  <c r="C37" i="7"/>
  <c r="C41" i="7"/>
  <c r="C17" i="7"/>
  <c r="C48" i="7"/>
  <c r="C54" i="7"/>
  <c r="C44" i="7"/>
  <c r="C46" i="7"/>
  <c r="C20" i="7"/>
  <c r="C36" i="7"/>
  <c r="C26" i="7"/>
  <c r="C6" i="7"/>
  <c r="C53" i="7"/>
  <c r="C34" i="7"/>
  <c r="C25" i="7"/>
  <c r="C23" i="7"/>
  <c r="C30" i="6"/>
  <c r="C29" i="6"/>
  <c r="C28" i="6"/>
  <c r="C27" i="6"/>
  <c r="C55" i="6"/>
  <c r="C26" i="6"/>
  <c r="C25" i="6"/>
  <c r="C24" i="6"/>
  <c r="C40" i="6"/>
  <c r="C70" i="6"/>
  <c r="C54" i="6"/>
  <c r="C51" i="6"/>
  <c r="C23" i="6"/>
  <c r="C22" i="6"/>
  <c r="C73" i="6"/>
  <c r="C21" i="6"/>
  <c r="C20" i="6"/>
  <c r="C19" i="6"/>
  <c r="C18" i="6"/>
  <c r="C69" i="6"/>
  <c r="C60" i="6"/>
  <c r="C17" i="6"/>
  <c r="C16" i="6"/>
  <c r="C15" i="6"/>
  <c r="C14" i="6"/>
  <c r="C72" i="6"/>
  <c r="C13" i="6"/>
  <c r="C76" i="6"/>
  <c r="C12" i="6"/>
  <c r="C53" i="6"/>
  <c r="C48" i="6"/>
  <c r="C63" i="6"/>
  <c r="C11" i="6"/>
  <c r="C75" i="6"/>
  <c r="C41" i="6"/>
  <c r="C67" i="6"/>
  <c r="C10" i="6"/>
  <c r="C78" i="6"/>
  <c r="C9" i="6"/>
  <c r="C36" i="6"/>
  <c r="C8" i="6"/>
  <c r="C52" i="6"/>
  <c r="C32" i="6"/>
  <c r="C61" i="6"/>
  <c r="C43" i="6"/>
  <c r="C44" i="6"/>
  <c r="C45" i="6"/>
  <c r="C59" i="6"/>
  <c r="C7" i="6"/>
  <c r="C37" i="6"/>
  <c r="C35" i="6"/>
  <c r="C71" i="6"/>
  <c r="C57" i="6"/>
  <c r="C50" i="6"/>
  <c r="C77" i="6"/>
  <c r="C74" i="6"/>
  <c r="C64" i="6"/>
  <c r="C49" i="6"/>
  <c r="C68" i="6"/>
  <c r="C38" i="6"/>
  <c r="C56" i="6"/>
  <c r="C65" i="6"/>
  <c r="C6" i="6"/>
  <c r="C58" i="6"/>
  <c r="C34" i="6"/>
  <c r="C39" i="6"/>
  <c r="C31" i="6"/>
  <c r="C47" i="6"/>
  <c r="C62" i="6"/>
  <c r="C5" i="6"/>
  <c r="C66" i="6"/>
  <c r="C42" i="6"/>
  <c r="C33" i="6"/>
  <c r="C30" i="5"/>
  <c r="C29" i="5"/>
  <c r="C28" i="5"/>
  <c r="C27" i="5"/>
  <c r="C54" i="5"/>
  <c r="C26" i="5"/>
  <c r="C25" i="5"/>
  <c r="C24" i="5"/>
  <c r="C75" i="5"/>
  <c r="C38" i="5"/>
  <c r="C67" i="5"/>
  <c r="C63" i="5"/>
  <c r="C23" i="5"/>
  <c r="C22" i="5"/>
  <c r="C34" i="5"/>
  <c r="C21" i="5"/>
  <c r="C20" i="5"/>
  <c r="C19" i="5"/>
  <c r="C18" i="5"/>
  <c r="C64" i="5"/>
  <c r="C56" i="5"/>
  <c r="C17" i="5"/>
  <c r="C16" i="5"/>
  <c r="C15" i="5"/>
  <c r="C14" i="5"/>
  <c r="C72" i="5"/>
  <c r="C13" i="5"/>
  <c r="C68" i="5"/>
  <c r="C12" i="5"/>
  <c r="C48" i="5"/>
  <c r="C39" i="5"/>
  <c r="C62" i="5"/>
  <c r="C11" i="5"/>
  <c r="C31" i="5"/>
  <c r="C65" i="5"/>
  <c r="C36" i="5"/>
  <c r="C10" i="5"/>
  <c r="C78" i="5"/>
  <c r="C9" i="5"/>
  <c r="C69" i="5"/>
  <c r="C8" i="5"/>
  <c r="C51" i="5"/>
  <c r="C74" i="5"/>
  <c r="C37" i="5"/>
  <c r="C45" i="5"/>
  <c r="C66" i="5"/>
  <c r="C52" i="5"/>
  <c r="C40" i="5"/>
  <c r="C7" i="5"/>
  <c r="C71" i="5"/>
  <c r="C50" i="5"/>
  <c r="C42" i="5"/>
  <c r="C58" i="5"/>
  <c r="C41" i="5"/>
  <c r="C32" i="5"/>
  <c r="C33" i="5"/>
  <c r="C49" i="5"/>
  <c r="C59" i="5"/>
  <c r="C46" i="5"/>
  <c r="C76" i="5"/>
  <c r="C47" i="5"/>
  <c r="C55" i="5"/>
  <c r="C6" i="5"/>
  <c r="C61" i="5"/>
  <c r="C77" i="5"/>
  <c r="C60" i="5"/>
  <c r="C70" i="5"/>
  <c r="C44" i="5"/>
  <c r="C43" i="5"/>
  <c r="C5" i="5"/>
  <c r="C57" i="5"/>
  <c r="C35" i="5"/>
  <c r="C73" i="5"/>
  <c r="C30" i="4"/>
  <c r="C29" i="4"/>
  <c r="C28" i="4"/>
  <c r="C27" i="4"/>
  <c r="C68" i="4"/>
  <c r="C26" i="4"/>
  <c r="C25" i="4"/>
  <c r="C24" i="4"/>
  <c r="C66" i="4"/>
  <c r="C33" i="4"/>
  <c r="C72" i="4"/>
  <c r="C71" i="4"/>
  <c r="C23" i="4"/>
  <c r="C22" i="4"/>
  <c r="C61" i="4"/>
  <c r="C21" i="4"/>
  <c r="C20" i="4"/>
  <c r="C19" i="4"/>
  <c r="C18" i="4"/>
  <c r="C46" i="4"/>
  <c r="C47" i="4"/>
  <c r="C17" i="4"/>
  <c r="C16" i="4"/>
  <c r="C15" i="4"/>
  <c r="C14" i="4"/>
  <c r="C40" i="4"/>
  <c r="C13" i="4"/>
  <c r="C48" i="4"/>
  <c r="C12" i="4"/>
  <c r="C49" i="4"/>
  <c r="C57" i="4"/>
  <c r="C74" i="4"/>
  <c r="C11" i="4"/>
  <c r="C31" i="4"/>
  <c r="C60" i="4"/>
  <c r="C35" i="4"/>
  <c r="C10" i="4"/>
  <c r="C78" i="4"/>
  <c r="C9" i="4"/>
  <c r="C65" i="4"/>
  <c r="C8" i="4"/>
  <c r="C67" i="4"/>
  <c r="C76" i="4"/>
  <c r="C59" i="4"/>
  <c r="C39" i="4"/>
  <c r="C63" i="4"/>
  <c r="C50" i="4"/>
  <c r="C42" i="4"/>
  <c r="C7" i="4"/>
  <c r="C73" i="4"/>
  <c r="C69" i="4"/>
  <c r="C45" i="4"/>
  <c r="C62" i="4"/>
  <c r="C43" i="4"/>
  <c r="C34" i="4"/>
  <c r="C32" i="4"/>
  <c r="C44" i="4"/>
  <c r="C51" i="4"/>
  <c r="C41" i="4"/>
  <c r="C64" i="4"/>
  <c r="C36" i="4"/>
  <c r="C58" i="4"/>
  <c r="C6" i="4"/>
  <c r="C54" i="4"/>
  <c r="C70" i="4"/>
  <c r="C37" i="4"/>
  <c r="C75" i="4"/>
  <c r="C38" i="4"/>
  <c r="C55" i="4"/>
  <c r="C5" i="4"/>
  <c r="C52" i="4"/>
  <c r="C53" i="4"/>
  <c r="C77" i="4"/>
  <c r="C78" i="3"/>
  <c r="C77" i="3"/>
  <c r="C76" i="3"/>
  <c r="C75" i="3"/>
  <c r="C8" i="3"/>
  <c r="C74" i="3"/>
  <c r="C73" i="3"/>
  <c r="C72" i="3"/>
  <c r="C50" i="3"/>
  <c r="C36" i="3"/>
  <c r="C9" i="3"/>
  <c r="C39" i="3"/>
  <c r="C71" i="3"/>
  <c r="C70" i="3"/>
  <c r="C18" i="3"/>
  <c r="C69" i="3"/>
  <c r="C68" i="3"/>
  <c r="C67" i="3"/>
  <c r="C66" i="3"/>
  <c r="C47" i="3"/>
  <c r="C21" i="3"/>
  <c r="C65" i="3"/>
  <c r="C64" i="3"/>
  <c r="C63" i="3"/>
  <c r="C62" i="3"/>
  <c r="C29" i="3"/>
  <c r="C61" i="3"/>
  <c r="C46" i="3"/>
  <c r="C60" i="3"/>
  <c r="C22" i="3"/>
  <c r="C30" i="3"/>
  <c r="C42" i="3"/>
  <c r="C59" i="3"/>
  <c r="C16" i="3"/>
  <c r="C52" i="3"/>
  <c r="C27" i="3"/>
  <c r="C58" i="3"/>
  <c r="C5" i="3"/>
  <c r="C57" i="3"/>
  <c r="C51" i="3"/>
  <c r="C56" i="3"/>
  <c r="C43" i="3"/>
  <c r="C13" i="3"/>
  <c r="C20" i="3"/>
  <c r="C38" i="3"/>
  <c r="C49" i="3"/>
  <c r="C10" i="3"/>
  <c r="C55" i="3"/>
  <c r="C32" i="3"/>
  <c r="C48" i="3"/>
  <c r="C24" i="3"/>
  <c r="C31" i="3"/>
  <c r="C6" i="3"/>
  <c r="C15" i="3"/>
  <c r="C25" i="3"/>
  <c r="C28" i="3"/>
  <c r="C23" i="3"/>
  <c r="C12" i="3"/>
  <c r="C33" i="3"/>
  <c r="C35" i="3"/>
  <c r="C26" i="3"/>
  <c r="C40" i="3"/>
  <c r="C44" i="3"/>
  <c r="C11" i="3"/>
  <c r="C7" i="3"/>
  <c r="C45" i="3"/>
  <c r="C14" i="3"/>
  <c r="C53" i="3"/>
  <c r="C37" i="3"/>
  <c r="C41" i="3"/>
  <c r="C19" i="3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5" i="2"/>
  <c r="C78" i="1"/>
  <c r="C77" i="1"/>
  <c r="C76" i="1"/>
  <c r="C75" i="1"/>
  <c r="C73" i="1"/>
  <c r="C72" i="1"/>
  <c r="C71" i="1"/>
  <c r="C70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4" i="1"/>
  <c r="C43" i="1"/>
  <c r="C42" i="1"/>
  <c r="C41" i="1"/>
  <c r="C40" i="1"/>
  <c r="C39" i="1"/>
  <c r="C38" i="1"/>
  <c r="C36" i="1"/>
  <c r="C34" i="1"/>
  <c r="C33" i="1"/>
  <c r="C32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<sst xmlns="http://schemas.openxmlformats.org/spreadsheetml/2006/main" count="762" uniqueCount="120">
  <si>
    <t xml:space="preserve">Tecnologias da informação e comunicação </t>
  </si>
  <si>
    <t>Aparelhos digitais disponíveis na escola: Computadores conectados à internet</t>
  </si>
  <si>
    <t>Válidos</t>
  </si>
  <si>
    <t>Sim, e eu uso</t>
  </si>
  <si>
    <t>Sim, mas eu não uso</t>
  </si>
  <si>
    <t>Não</t>
  </si>
  <si>
    <t>Valid Skip</t>
  </si>
  <si>
    <t>Inválidos</t>
  </si>
  <si>
    <t>Sem resposta</t>
  </si>
  <si>
    <t>Canadá</t>
  </si>
  <si>
    <t>—</t>
  </si>
  <si>
    <t>Alemanha</t>
  </si>
  <si>
    <t>Noruega</t>
  </si>
  <si>
    <t>Turquia</t>
  </si>
  <si>
    <t>Estados Unidos</t>
  </si>
  <si>
    <t>Argélia</t>
  </si>
  <si>
    <t>CABA (Argentina) ³</t>
  </si>
  <si>
    <t>Chipre</t>
  </si>
  <si>
    <t>Geórgia</t>
  </si>
  <si>
    <t>Indonésia</t>
  </si>
  <si>
    <t>Jordânia</t>
  </si>
  <si>
    <t>Kosovo</t>
  </si>
  <si>
    <t>Líbano</t>
  </si>
  <si>
    <t>FYROM ⁵</t>
  </si>
  <si>
    <t>Malta</t>
  </si>
  <si>
    <t>Moldávia</t>
  </si>
  <si>
    <t>Montenegro</t>
  </si>
  <si>
    <t>Catar</t>
  </si>
  <si>
    <t>România</t>
  </si>
  <si>
    <t>Trindade e Tobago</t>
  </si>
  <si>
    <t>Tunísia</t>
  </si>
  <si>
    <t>Emirados Árabes Unidos</t>
  </si>
  <si>
    <t>Vietnã</t>
  </si>
  <si>
    <t>Argentina ⁷</t>
  </si>
  <si>
    <t>Cazaquistão</t>
  </si>
  <si>
    <t>Malásia</t>
  </si>
  <si>
    <t>República Dominicana</t>
  </si>
  <si>
    <t>Brasil</t>
  </si>
  <si>
    <t>B-S-J-G (China) ²</t>
  </si>
  <si>
    <t>Costa Rica</t>
  </si>
  <si>
    <t>Uruguai</t>
  </si>
  <si>
    <t>Israel ¹</t>
  </si>
  <si>
    <t>Peru</t>
  </si>
  <si>
    <t>México</t>
  </si>
  <si>
    <t>Letônia</t>
  </si>
  <si>
    <t>Japão</t>
  </si>
  <si>
    <t>Polônia</t>
  </si>
  <si>
    <t>Dinamarca</t>
  </si>
  <si>
    <t>Itália</t>
  </si>
  <si>
    <t>Coreia do Sul</t>
  </si>
  <si>
    <t>Média da OCDE</t>
  </si>
  <si>
    <t>6.05</t>
  </si>
  <si>
    <t>Chile</t>
  </si>
  <si>
    <t>Estônia</t>
  </si>
  <si>
    <t>Croácia</t>
  </si>
  <si>
    <t>Bélgica</t>
  </si>
  <si>
    <t>Colômbia</t>
  </si>
  <si>
    <t>Taipé Chinesa</t>
  </si>
  <si>
    <t>Cingapura</t>
  </si>
  <si>
    <t>Portugal</t>
  </si>
  <si>
    <t>Irlanda</t>
  </si>
  <si>
    <t>Grécia</t>
  </si>
  <si>
    <t>Espanha</t>
  </si>
  <si>
    <t>Luxemburgo</t>
  </si>
  <si>
    <t>Hungria</t>
  </si>
  <si>
    <t>Lituânia</t>
  </si>
  <si>
    <t>Rússia ⁶</t>
  </si>
  <si>
    <t>Eslovênia</t>
  </si>
  <si>
    <t>Suécia</t>
  </si>
  <si>
    <t>Macau (China)</t>
  </si>
  <si>
    <t>França</t>
  </si>
  <si>
    <t>Bulgária</t>
  </si>
  <si>
    <t>Suíça</t>
  </si>
  <si>
    <t>Eslováquia</t>
  </si>
  <si>
    <t>República Tcheca</t>
  </si>
  <si>
    <t>Hong Kong (China)</t>
  </si>
  <si>
    <t>Áustria</t>
  </si>
  <si>
    <t>Tailândia</t>
  </si>
  <si>
    <t>Islândia</t>
  </si>
  <si>
    <t>Finândia</t>
  </si>
  <si>
    <t xml:space="preserve">Reino Unido </t>
  </si>
  <si>
    <t xml:space="preserve">Austrália </t>
  </si>
  <si>
    <t>Nova Zelândia</t>
  </si>
  <si>
    <t xml:space="preserve">Países Baixos </t>
  </si>
  <si>
    <t>Albânia</t>
  </si>
  <si>
    <t xml:space="preserve"> </t>
  </si>
  <si>
    <t>Notas</t>
  </si>
  <si>
    <t>— Sem dados</t>
  </si>
  <si>
    <t xml:space="preserve">Notas dos países </t>
  </si>
  <si>
    <t>¹ Os dados estatísticos para Israel são fornecidos e são de responsabilidade das autoridades israelenses. O uso de tais dados pela OCDE respeita os termos do direito internacional para a situação de Colinas de Golã, Jerusalém Oriental e Israel na Cisjordânia</t>
  </si>
  <si>
    <t>² B-S-J-G (China) refere-se às quatro províncias chinesas participantes do PISA: Pequim, Xangai, Jiangsu, Guangdong.</t>
  </si>
  <si>
    <t xml:space="preserve">³ CABA (Argentina) refere-se à Cidade Autônoma de Buenos Aires. </t>
  </si>
  <si>
    <t>⁴ Nota da Turquia: As informações contidas neste documento com referência a Chipre dizem respeito à parte sul da Ilha. Não existe uma autoridade única que represente tanto os turcos quanto os gregos cipriotas que vivem na ilha. A Turquia reconhece a República Turca do Norte de Chipre. Até que uma solução duradoura e equitativa seja encontrada no contexto das Nações Unidas, a Turquia deve preservar a sua posição em relação à questão de Chipre.</t>
  </si>
  <si>
    <t>⁵ A ARJM refere-se à Antiga República Iugoslava da Macedônia.</t>
  </si>
  <si>
    <t>⁶ Rússia refere-se à Federação Russa.</t>
  </si>
  <si>
    <t>⁷ Argentina, Cazaquistão e Malásia: a cobertura é muito pequena para garantir a comparabilidade (ver "Resultados PISA 2015 [Volume I]: Excelência e Equidade na Educação" [OECD, 2016], Anexo A4).</t>
  </si>
  <si>
    <t>Não aplicáveis</t>
  </si>
  <si>
    <t>Falta no Sistema (%)</t>
  </si>
  <si>
    <t>Total</t>
  </si>
  <si>
    <t>(%)</t>
  </si>
  <si>
    <t xml:space="preserve">Aparelhos digitais disponíveis na escola: Conexão sem fio à internet </t>
  </si>
  <si>
    <t>Média OCDE</t>
  </si>
  <si>
    <t>Aparelhos digitais disponíveis na escola: Computadores</t>
  </si>
  <si>
    <t>Não aplicáveç</t>
  </si>
  <si>
    <t>Aparelhos digitais disponíveis na escola: Laptops e notebooks</t>
  </si>
  <si>
    <t>Não aplicável</t>
  </si>
  <si>
    <t>Aparelhos digitais disponíveis na escola: Tablets (ex: Ipad, BlackBerry, Playbook)</t>
  </si>
  <si>
    <t>Fata no Sistema (%)</t>
  </si>
  <si>
    <t xml:space="preserve">Falta no Sistema (%) </t>
  </si>
  <si>
    <t>Durante um dia de semana típico, quanto tempo você usa a internet na escola?</t>
  </si>
  <si>
    <t>Nenhum tempo</t>
  </si>
  <si>
    <t>Entre 1 hora e 2 horas por dia</t>
  </si>
  <si>
    <t>Entre 2 horas e 4 horas por dia</t>
  </si>
  <si>
    <t>Entre 4 horas e 6 horas por dia</t>
  </si>
  <si>
    <t>Mais de 6 horas por dia</t>
  </si>
  <si>
    <t>De 1 a 30 minutos por dia</t>
  </si>
  <si>
    <t>De 31 a 60 minutos por dia</t>
  </si>
  <si>
    <t xml:space="preserve">Durante um dia de semana típico, quanto tempo você usa a internet fora da escola? </t>
  </si>
  <si>
    <t>Fonte: Pisa 2015 (OCDE)</t>
  </si>
  <si>
    <t xml:space="preserve">Análises e traduação: IEDE - Interdisciplinariedade e Evidências no Debate Educacional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</si>
</sst>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3" tint="0.59999389629810485"/>
        <bgColor rgb="FFFFFFFF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0" fontId="0" fillId="2" borderId="1" xfId="0" applyFill="1" applyBorder="1"/>
    <xf numFmtId="0" fontId="1" fillId="2" borderId="2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wrapText="1"/>
    </xf>
    <xf numFmtId="0" fontId="2" fillId="3" borderId="4" xfId="0" applyFont="1" applyFill="1" applyBorder="1"/>
    <xf numFmtId="1" fontId="2" fillId="3" borderId="5" xfId="0" applyNumberFormat="1" applyFont="1" applyFill="1" applyBorder="1" applyAlignment="1">
      <alignment horizontal="right" wrapText="1"/>
    </xf>
    <xf numFmtId="2" fontId="2" fillId="3" borderId="5" xfId="0" applyNumberFormat="1" applyFont="1" applyFill="1" applyBorder="1" applyAlignment="1">
      <alignment horizontal="right" wrapText="1"/>
    </xf>
    <xf numFmtId="1" fontId="2" fillId="3" borderId="4" xfId="0" applyNumberFormat="1" applyFont="1" applyFill="1" applyBorder="1" applyAlignment="1">
      <alignment horizontal="right" wrapText="1"/>
    </xf>
    <xf numFmtId="0" fontId="2" fillId="3" borderId="6" xfId="0" applyFont="1" applyFill="1" applyBorder="1"/>
    <xf numFmtId="1" fontId="2" fillId="3" borderId="0" xfId="0" applyNumberFormat="1" applyFont="1" applyFill="1" applyAlignment="1">
      <alignment horizontal="right" wrapText="1"/>
    </xf>
    <xf numFmtId="2" fontId="2" fillId="3" borderId="0" xfId="0" applyNumberFormat="1" applyFont="1" applyFill="1" applyAlignment="1">
      <alignment horizontal="right" wrapText="1"/>
    </xf>
    <xf numFmtId="1" fontId="2" fillId="3" borderId="6" xfId="0" applyNumberFormat="1" applyFont="1" applyFill="1" applyBorder="1" applyAlignment="1">
      <alignment horizontal="right" wrapText="1"/>
    </xf>
    <xf numFmtId="0" fontId="2" fillId="4" borderId="6" xfId="0" applyFont="1" applyFill="1" applyBorder="1"/>
    <xf numFmtId="1" fontId="2" fillId="4" borderId="0" xfId="0" applyNumberFormat="1" applyFont="1" applyFill="1" applyAlignment="1">
      <alignment horizontal="right" wrapText="1"/>
    </xf>
    <xf numFmtId="2" fontId="2" fillId="4" borderId="0" xfId="0" applyNumberFormat="1" applyFont="1" applyFill="1" applyAlignment="1">
      <alignment horizontal="right" wrapText="1"/>
    </xf>
    <xf numFmtId="1" fontId="2" fillId="4" borderId="6" xfId="0" applyNumberFormat="1" applyFont="1" applyFill="1" applyBorder="1" applyAlignment="1">
      <alignment horizontal="right" wrapText="1"/>
    </xf>
    <xf numFmtId="0" fontId="2" fillId="5" borderId="6" xfId="0" applyFont="1" applyFill="1" applyBorder="1"/>
    <xf numFmtId="1" fontId="2" fillId="5" borderId="0" xfId="0" applyNumberFormat="1" applyFont="1" applyFill="1" applyAlignment="1">
      <alignment horizontal="right" wrapText="1"/>
    </xf>
    <xf numFmtId="2" fontId="2" fillId="5" borderId="0" xfId="0" applyNumberFormat="1" applyFont="1" applyFill="1" applyAlignment="1">
      <alignment horizontal="right" wrapText="1"/>
    </xf>
    <xf numFmtId="1" fontId="2" fillId="5" borderId="6" xfId="0" applyNumberFormat="1" applyFont="1" applyFill="1" applyBorder="1" applyAlignment="1">
      <alignment horizontal="right" wrapText="1"/>
    </xf>
    <xf numFmtId="0" fontId="0" fillId="6" borderId="0" xfId="0" applyFill="1"/>
    <xf numFmtId="0" fontId="2" fillId="7" borderId="6" xfId="0" applyFont="1" applyFill="1" applyBorder="1"/>
    <xf numFmtId="1" fontId="2" fillId="7" borderId="0" xfId="0" applyNumberFormat="1" applyFont="1" applyFill="1" applyAlignment="1">
      <alignment horizontal="right" wrapText="1"/>
    </xf>
    <xf numFmtId="2" fontId="2" fillId="7" borderId="0" xfId="0" applyNumberFormat="1" applyFont="1" applyFill="1" applyAlignment="1">
      <alignment horizontal="right" wrapText="1"/>
    </xf>
    <xf numFmtId="1" fontId="2" fillId="7" borderId="6" xfId="0" applyNumberFormat="1" applyFont="1" applyFill="1" applyBorder="1" applyAlignment="1">
      <alignment horizontal="right" wrapText="1"/>
    </xf>
    <xf numFmtId="0" fontId="0" fillId="3" borderId="0" xfId="0" applyFill="1" applyBorder="1"/>
    <xf numFmtId="0" fontId="1" fillId="3" borderId="2" xfId="0" applyFont="1" applyFill="1" applyBorder="1"/>
    <xf numFmtId="0" fontId="0" fillId="3" borderId="2" xfId="0" applyFill="1" applyBorder="1"/>
    <xf numFmtId="0" fontId="2" fillId="3" borderId="2" xfId="0" applyFont="1" applyFill="1" applyBorder="1"/>
    <xf numFmtId="0" fontId="2" fillId="0" borderId="0" xfId="0" applyFont="1"/>
    <xf numFmtId="0" fontId="2" fillId="0" borderId="0" xfId="0" applyFont="1" applyAlignment="1">
      <alignment vertical="top" wrapText="1"/>
    </xf>
    <xf numFmtId="0" fontId="0" fillId="0" borderId="0" xfId="0" applyAlignment="1">
      <alignment horizontal="right"/>
    </xf>
    <xf numFmtId="1" fontId="2" fillId="3" borderId="0" xfId="0" applyNumberFormat="1" applyFont="1" applyFill="1" applyBorder="1" applyAlignment="1">
      <alignment horizontal="right" wrapText="1"/>
    </xf>
    <xf numFmtId="2" fontId="2" fillId="3" borderId="0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8" borderId="6" xfId="0" applyFont="1" applyFill="1" applyBorder="1"/>
    <xf numFmtId="1" fontId="2" fillId="8" borderId="0" xfId="0" applyNumberFormat="1" applyFont="1" applyFill="1" applyAlignment="1">
      <alignment horizontal="right" wrapText="1"/>
    </xf>
    <xf numFmtId="2" fontId="2" fillId="8" borderId="0" xfId="0" applyNumberFormat="1" applyFont="1" applyFill="1" applyAlignment="1">
      <alignment horizontal="right" wrapText="1"/>
    </xf>
    <xf numFmtId="1" fontId="2" fillId="8" borderId="6" xfId="0" applyNumberFormat="1" applyFont="1" applyFill="1" applyBorder="1" applyAlignment="1">
      <alignment horizontal="right" wrapText="1"/>
    </xf>
    <xf numFmtId="0" fontId="2" fillId="3" borderId="0" xfId="0" applyFont="1" applyFill="1" applyBorder="1"/>
    <xf numFmtId="1" fontId="2" fillId="3" borderId="2" xfId="0" applyNumberFormat="1" applyFont="1" applyFill="1" applyBorder="1" applyAlignment="1">
      <alignment horizontal="right" wrapText="1"/>
    </xf>
    <xf numFmtId="2" fontId="2" fillId="3" borderId="2" xfId="0" applyNumberFormat="1" applyFont="1" applyFill="1" applyBorder="1" applyAlignment="1">
      <alignment horizontal="right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A31" sqref="A31"/>
    </sheetView>
  </sheetViews>
  <sheetFormatPr defaultColWidth="11.42578125" defaultRowHeight="15" x14ac:dyDescent="0.25"/>
  <cols>
    <col min="1" max="1" width="50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J3" s="35" t="s">
        <v>99</v>
      </c>
    </row>
    <row r="4" spans="1:10" ht="30" customHeight="1" x14ac:dyDescent="0.25">
      <c r="A4" s="4"/>
      <c r="B4" s="5" t="s">
        <v>98</v>
      </c>
      <c r="C4" s="5" t="s">
        <v>108</v>
      </c>
      <c r="D4" s="6" t="s">
        <v>2</v>
      </c>
      <c r="E4" s="7" t="s">
        <v>3</v>
      </c>
      <c r="F4" s="7" t="s">
        <v>4</v>
      </c>
      <c r="G4" s="7" t="s">
        <v>5</v>
      </c>
      <c r="H4" s="7" t="s">
        <v>96</v>
      </c>
      <c r="I4" s="7" t="s">
        <v>7</v>
      </c>
      <c r="J4" s="7" t="s">
        <v>8</v>
      </c>
    </row>
    <row r="5" spans="1:10" x14ac:dyDescent="0.25">
      <c r="A5" s="8" t="s">
        <v>9</v>
      </c>
      <c r="B5" s="9">
        <v>20058</v>
      </c>
      <c r="C5" s="10">
        <f>(0/B5*100)</f>
        <v>0</v>
      </c>
      <c r="D5" s="11">
        <v>20058</v>
      </c>
      <c r="E5" s="10">
        <v>0</v>
      </c>
      <c r="F5" s="10">
        <v>0</v>
      </c>
      <c r="G5" s="10">
        <v>0</v>
      </c>
      <c r="H5" s="10">
        <v>100</v>
      </c>
      <c r="I5" s="10">
        <v>0</v>
      </c>
      <c r="J5" s="10">
        <v>0</v>
      </c>
    </row>
    <row r="6" spans="1:10" x14ac:dyDescent="0.25">
      <c r="A6" s="12" t="s">
        <v>11</v>
      </c>
      <c r="B6" s="13">
        <v>6504</v>
      </c>
      <c r="C6" s="14">
        <f>(6370/B6*100)</f>
        <v>97.939729397293974</v>
      </c>
      <c r="D6" s="15">
        <v>134</v>
      </c>
      <c r="E6" s="14">
        <v>0</v>
      </c>
      <c r="F6" s="14">
        <v>0</v>
      </c>
      <c r="G6" s="14">
        <v>0</v>
      </c>
      <c r="H6" s="14">
        <v>100</v>
      </c>
      <c r="I6" s="14">
        <v>0</v>
      </c>
      <c r="J6" s="14">
        <v>0</v>
      </c>
    </row>
    <row r="7" spans="1:10" x14ac:dyDescent="0.25">
      <c r="A7" s="12" t="s">
        <v>12</v>
      </c>
      <c r="B7" s="13">
        <v>5456</v>
      </c>
      <c r="C7" s="14">
        <f t="shared" ref="C7:C30" si="0">(0/B7*100)</f>
        <v>0</v>
      </c>
      <c r="D7" s="15">
        <v>5456</v>
      </c>
      <c r="E7" s="14">
        <v>0</v>
      </c>
      <c r="F7" s="14">
        <v>0</v>
      </c>
      <c r="G7" s="14">
        <v>0</v>
      </c>
      <c r="H7" s="14">
        <v>100</v>
      </c>
      <c r="I7" s="14">
        <v>0</v>
      </c>
      <c r="J7" s="14">
        <v>0</v>
      </c>
    </row>
    <row r="8" spans="1:10" x14ac:dyDescent="0.25">
      <c r="A8" s="12" t="s">
        <v>13</v>
      </c>
      <c r="B8" s="13">
        <v>5895</v>
      </c>
      <c r="C8" s="14">
        <f t="shared" si="0"/>
        <v>0</v>
      </c>
      <c r="D8" s="15">
        <v>5895</v>
      </c>
      <c r="E8" s="14">
        <v>0</v>
      </c>
      <c r="F8" s="14">
        <v>0</v>
      </c>
      <c r="G8" s="14">
        <v>0</v>
      </c>
      <c r="H8" s="14">
        <v>100</v>
      </c>
      <c r="I8" s="14">
        <v>0</v>
      </c>
      <c r="J8" s="14">
        <v>0</v>
      </c>
    </row>
    <row r="9" spans="1:10" x14ac:dyDescent="0.25">
      <c r="A9" s="12" t="s">
        <v>14</v>
      </c>
      <c r="B9" s="13">
        <v>5712</v>
      </c>
      <c r="C9" s="14">
        <f t="shared" si="0"/>
        <v>0</v>
      </c>
      <c r="D9" s="15">
        <v>5712</v>
      </c>
      <c r="E9" s="14">
        <v>0</v>
      </c>
      <c r="F9" s="14">
        <v>0</v>
      </c>
      <c r="G9" s="14">
        <v>0</v>
      </c>
      <c r="H9" s="14">
        <v>100</v>
      </c>
      <c r="I9" s="14">
        <v>0</v>
      </c>
      <c r="J9" s="14">
        <v>0</v>
      </c>
    </row>
    <row r="10" spans="1:10" x14ac:dyDescent="0.25">
      <c r="A10" s="12" t="s">
        <v>15</v>
      </c>
      <c r="B10" s="13">
        <v>5519</v>
      </c>
      <c r="C10" s="14">
        <f t="shared" si="0"/>
        <v>0</v>
      </c>
      <c r="D10" s="15">
        <v>5519</v>
      </c>
      <c r="E10" s="14">
        <v>0</v>
      </c>
      <c r="F10" s="14">
        <v>0</v>
      </c>
      <c r="G10" s="14">
        <v>0</v>
      </c>
      <c r="H10" s="14">
        <v>100</v>
      </c>
      <c r="I10" s="14">
        <v>0</v>
      </c>
      <c r="J10" s="14">
        <v>0</v>
      </c>
    </row>
    <row r="11" spans="1:10" x14ac:dyDescent="0.25">
      <c r="A11" s="12" t="s">
        <v>16</v>
      </c>
      <c r="B11" s="13">
        <v>6349</v>
      </c>
      <c r="C11" s="14">
        <f t="shared" si="0"/>
        <v>0</v>
      </c>
      <c r="D11" s="15">
        <v>6349</v>
      </c>
      <c r="E11" s="14">
        <v>0</v>
      </c>
      <c r="F11" s="14">
        <v>0</v>
      </c>
      <c r="G11" s="14">
        <v>0</v>
      </c>
      <c r="H11" s="14">
        <v>100</v>
      </c>
      <c r="I11" s="14">
        <v>0</v>
      </c>
      <c r="J11" s="14">
        <v>0</v>
      </c>
    </row>
    <row r="12" spans="1:10" x14ac:dyDescent="0.25">
      <c r="A12" s="12" t="s">
        <v>17</v>
      </c>
      <c r="B12" s="13">
        <v>5571</v>
      </c>
      <c r="C12" s="14">
        <f t="shared" si="0"/>
        <v>0</v>
      </c>
      <c r="D12" s="15">
        <v>5571</v>
      </c>
      <c r="E12" s="14">
        <v>0</v>
      </c>
      <c r="F12" s="14">
        <v>0</v>
      </c>
      <c r="G12" s="14">
        <v>0</v>
      </c>
      <c r="H12" s="14">
        <v>100</v>
      </c>
      <c r="I12" s="14">
        <v>0</v>
      </c>
      <c r="J12" s="14">
        <v>0</v>
      </c>
    </row>
    <row r="13" spans="1:10" x14ac:dyDescent="0.25">
      <c r="A13" s="12" t="s">
        <v>18</v>
      </c>
      <c r="B13" s="13">
        <v>5316</v>
      </c>
      <c r="C13" s="14">
        <f t="shared" si="0"/>
        <v>0</v>
      </c>
      <c r="D13" s="15">
        <v>5316</v>
      </c>
      <c r="E13" s="14">
        <v>0</v>
      </c>
      <c r="F13" s="14">
        <v>0</v>
      </c>
      <c r="G13" s="14">
        <v>0</v>
      </c>
      <c r="H13" s="14">
        <v>100</v>
      </c>
      <c r="I13" s="14">
        <v>0</v>
      </c>
      <c r="J13" s="14">
        <v>0</v>
      </c>
    </row>
    <row r="14" spans="1:10" x14ac:dyDescent="0.25">
      <c r="A14" s="12" t="s">
        <v>19</v>
      </c>
      <c r="B14" s="13">
        <v>6513</v>
      </c>
      <c r="C14" s="14">
        <f t="shared" si="0"/>
        <v>0</v>
      </c>
      <c r="D14" s="15">
        <v>6513</v>
      </c>
      <c r="E14" s="14">
        <v>0</v>
      </c>
      <c r="F14" s="14">
        <v>0</v>
      </c>
      <c r="G14" s="14">
        <v>0</v>
      </c>
      <c r="H14" s="14">
        <v>100</v>
      </c>
      <c r="I14" s="14">
        <v>0</v>
      </c>
      <c r="J14" s="14">
        <v>0</v>
      </c>
    </row>
    <row r="15" spans="1:10" x14ac:dyDescent="0.25">
      <c r="A15" s="12" t="s">
        <v>20</v>
      </c>
      <c r="B15" s="13">
        <v>7267</v>
      </c>
      <c r="C15" s="14">
        <f t="shared" si="0"/>
        <v>0</v>
      </c>
      <c r="D15" s="15">
        <v>7267</v>
      </c>
      <c r="E15" s="14">
        <v>0</v>
      </c>
      <c r="F15" s="14">
        <v>0</v>
      </c>
      <c r="G15" s="14">
        <v>0</v>
      </c>
      <c r="H15" s="14">
        <v>100</v>
      </c>
      <c r="I15" s="14">
        <v>0</v>
      </c>
      <c r="J15" s="14">
        <v>0</v>
      </c>
    </row>
    <row r="16" spans="1:10" x14ac:dyDescent="0.25">
      <c r="A16" s="12" t="s">
        <v>21</v>
      </c>
      <c r="B16" s="13">
        <v>4826</v>
      </c>
      <c r="C16" s="14">
        <f t="shared" si="0"/>
        <v>0</v>
      </c>
      <c r="D16" s="15">
        <v>4826</v>
      </c>
      <c r="E16" s="14">
        <v>0</v>
      </c>
      <c r="F16" s="14">
        <v>0</v>
      </c>
      <c r="G16" s="14">
        <v>0</v>
      </c>
      <c r="H16" s="14">
        <v>100</v>
      </c>
      <c r="I16" s="14">
        <v>0</v>
      </c>
      <c r="J16" s="14">
        <v>0</v>
      </c>
    </row>
    <row r="17" spans="1:10" x14ac:dyDescent="0.25">
      <c r="A17" s="12" t="s">
        <v>22</v>
      </c>
      <c r="B17" s="13">
        <v>4546</v>
      </c>
      <c r="C17" s="14">
        <f t="shared" si="0"/>
        <v>0</v>
      </c>
      <c r="D17" s="15">
        <v>4546</v>
      </c>
      <c r="E17" s="14">
        <v>0</v>
      </c>
      <c r="F17" s="14">
        <v>0</v>
      </c>
      <c r="G17" s="14">
        <v>0</v>
      </c>
      <c r="H17" s="14">
        <v>100</v>
      </c>
      <c r="I17" s="14">
        <v>0</v>
      </c>
      <c r="J17" s="14">
        <v>0</v>
      </c>
    </row>
    <row r="18" spans="1:10" x14ac:dyDescent="0.25">
      <c r="A18" s="12" t="s">
        <v>23</v>
      </c>
      <c r="B18" s="13">
        <v>5324</v>
      </c>
      <c r="C18" s="14">
        <f t="shared" si="0"/>
        <v>0</v>
      </c>
      <c r="D18" s="15">
        <v>5324</v>
      </c>
      <c r="E18" s="14">
        <v>0</v>
      </c>
      <c r="F18" s="14">
        <v>0</v>
      </c>
      <c r="G18" s="14">
        <v>0</v>
      </c>
      <c r="H18" s="14">
        <v>100</v>
      </c>
      <c r="I18" s="14">
        <v>0</v>
      </c>
      <c r="J18" s="14">
        <v>0</v>
      </c>
    </row>
    <row r="19" spans="1:10" x14ac:dyDescent="0.25">
      <c r="A19" s="12" t="s">
        <v>24</v>
      </c>
      <c r="B19" s="13">
        <v>3634</v>
      </c>
      <c r="C19" s="14">
        <f t="shared" si="0"/>
        <v>0</v>
      </c>
      <c r="D19" s="15">
        <v>3634</v>
      </c>
      <c r="E19" s="14">
        <v>0</v>
      </c>
      <c r="F19" s="14">
        <v>0</v>
      </c>
      <c r="G19" s="14">
        <v>0</v>
      </c>
      <c r="H19" s="14">
        <v>100</v>
      </c>
      <c r="I19" s="14">
        <v>0</v>
      </c>
      <c r="J19" s="14">
        <v>0</v>
      </c>
    </row>
    <row r="20" spans="1:10" x14ac:dyDescent="0.25">
      <c r="A20" s="12" t="s">
        <v>25</v>
      </c>
      <c r="B20" s="13">
        <v>5325</v>
      </c>
      <c r="C20" s="14">
        <f t="shared" si="0"/>
        <v>0</v>
      </c>
      <c r="D20" s="15">
        <v>5325</v>
      </c>
      <c r="E20" s="14">
        <v>0</v>
      </c>
      <c r="F20" s="14">
        <v>0</v>
      </c>
      <c r="G20" s="14">
        <v>0</v>
      </c>
      <c r="H20" s="14">
        <v>100</v>
      </c>
      <c r="I20" s="14">
        <v>0</v>
      </c>
      <c r="J20" s="14">
        <v>0</v>
      </c>
    </row>
    <row r="21" spans="1:10" x14ac:dyDescent="0.25">
      <c r="A21" s="12" t="s">
        <v>26</v>
      </c>
      <c r="B21" s="13">
        <v>5665</v>
      </c>
      <c r="C21" s="14">
        <f t="shared" si="0"/>
        <v>0</v>
      </c>
      <c r="D21" s="15">
        <v>5665</v>
      </c>
      <c r="E21" s="14">
        <v>0</v>
      </c>
      <c r="F21" s="14">
        <v>0</v>
      </c>
      <c r="G21" s="14">
        <v>0</v>
      </c>
      <c r="H21" s="14">
        <v>100</v>
      </c>
      <c r="I21" s="14">
        <v>0</v>
      </c>
      <c r="J21" s="14">
        <v>0</v>
      </c>
    </row>
    <row r="22" spans="1:10" x14ac:dyDescent="0.25">
      <c r="A22" s="12" t="s">
        <v>27</v>
      </c>
      <c r="B22" s="13">
        <v>12083</v>
      </c>
      <c r="C22" s="14">
        <f t="shared" si="0"/>
        <v>0</v>
      </c>
      <c r="D22" s="15">
        <v>12083</v>
      </c>
      <c r="E22" s="14">
        <v>0</v>
      </c>
      <c r="F22" s="14">
        <v>0</v>
      </c>
      <c r="G22" s="14">
        <v>0</v>
      </c>
      <c r="H22" s="14">
        <v>100</v>
      </c>
      <c r="I22" s="14">
        <v>0</v>
      </c>
      <c r="J22" s="14">
        <v>0</v>
      </c>
    </row>
    <row r="23" spans="1:10" x14ac:dyDescent="0.25">
      <c r="A23" s="12" t="s">
        <v>28</v>
      </c>
      <c r="B23" s="13">
        <v>4876</v>
      </c>
      <c r="C23" s="14">
        <f t="shared" si="0"/>
        <v>0</v>
      </c>
      <c r="D23" s="15">
        <v>4876</v>
      </c>
      <c r="E23" s="14">
        <v>0</v>
      </c>
      <c r="F23" s="14">
        <v>0</v>
      </c>
      <c r="G23" s="14">
        <v>0</v>
      </c>
      <c r="H23" s="14">
        <v>100</v>
      </c>
      <c r="I23" s="14">
        <v>0</v>
      </c>
      <c r="J23" s="14">
        <v>0</v>
      </c>
    </row>
    <row r="24" spans="1:10" x14ac:dyDescent="0.25">
      <c r="A24" s="12" t="s">
        <v>29</v>
      </c>
      <c r="B24" s="13">
        <v>4692</v>
      </c>
      <c r="C24" s="14">
        <f t="shared" si="0"/>
        <v>0</v>
      </c>
      <c r="D24" s="15">
        <v>4692</v>
      </c>
      <c r="E24" s="14">
        <v>0</v>
      </c>
      <c r="F24" s="14">
        <v>0</v>
      </c>
      <c r="G24" s="14">
        <v>0</v>
      </c>
      <c r="H24" s="14">
        <v>100</v>
      </c>
      <c r="I24" s="14">
        <v>0</v>
      </c>
      <c r="J24" s="14">
        <v>0</v>
      </c>
    </row>
    <row r="25" spans="1:10" x14ac:dyDescent="0.25">
      <c r="A25" s="12" t="s">
        <v>30</v>
      </c>
      <c r="B25" s="13">
        <v>5375</v>
      </c>
      <c r="C25" s="14">
        <f t="shared" si="0"/>
        <v>0</v>
      </c>
      <c r="D25" s="15">
        <v>5375</v>
      </c>
      <c r="E25" s="14">
        <v>0</v>
      </c>
      <c r="F25" s="14">
        <v>0</v>
      </c>
      <c r="G25" s="14">
        <v>0</v>
      </c>
      <c r="H25" s="14">
        <v>100</v>
      </c>
      <c r="I25" s="14">
        <v>0</v>
      </c>
      <c r="J25" s="14">
        <v>0</v>
      </c>
    </row>
    <row r="26" spans="1:10" x14ac:dyDescent="0.25">
      <c r="A26" s="12" t="s">
        <v>31</v>
      </c>
      <c r="B26" s="13">
        <v>14167</v>
      </c>
      <c r="C26" s="14">
        <f t="shared" si="0"/>
        <v>0</v>
      </c>
      <c r="D26" s="15">
        <v>14167</v>
      </c>
      <c r="E26" s="14">
        <v>0</v>
      </c>
      <c r="F26" s="14">
        <v>0</v>
      </c>
      <c r="G26" s="14">
        <v>0</v>
      </c>
      <c r="H26" s="14">
        <v>100</v>
      </c>
      <c r="I26" s="14">
        <v>0</v>
      </c>
      <c r="J26" s="14">
        <v>0</v>
      </c>
    </row>
    <row r="27" spans="1:10" x14ac:dyDescent="0.25">
      <c r="A27" s="12" t="s">
        <v>32</v>
      </c>
      <c r="B27" s="13">
        <v>5826</v>
      </c>
      <c r="C27" s="14">
        <f t="shared" si="0"/>
        <v>0</v>
      </c>
      <c r="D27" s="15">
        <v>5826</v>
      </c>
      <c r="E27" s="14">
        <v>0</v>
      </c>
      <c r="F27" s="14">
        <v>0</v>
      </c>
      <c r="G27" s="14">
        <v>0</v>
      </c>
      <c r="H27" s="14">
        <v>100</v>
      </c>
      <c r="I27" s="14">
        <v>0</v>
      </c>
      <c r="J27" s="14">
        <v>0</v>
      </c>
    </row>
    <row r="28" spans="1:10" x14ac:dyDescent="0.25">
      <c r="A28" s="12" t="s">
        <v>33</v>
      </c>
      <c r="B28" s="13">
        <v>1657</v>
      </c>
      <c r="C28" s="14">
        <f t="shared" si="0"/>
        <v>0</v>
      </c>
      <c r="D28" s="15">
        <v>1657</v>
      </c>
      <c r="E28" s="14">
        <v>0</v>
      </c>
      <c r="F28" s="14">
        <v>0</v>
      </c>
      <c r="G28" s="14">
        <v>0</v>
      </c>
      <c r="H28" s="14">
        <v>100</v>
      </c>
      <c r="I28" s="14">
        <v>0</v>
      </c>
      <c r="J28" s="14">
        <v>0</v>
      </c>
    </row>
    <row r="29" spans="1:10" x14ac:dyDescent="0.25">
      <c r="A29" s="12" t="s">
        <v>34</v>
      </c>
      <c r="B29" s="13">
        <v>7841</v>
      </c>
      <c r="C29" s="14">
        <f t="shared" si="0"/>
        <v>0</v>
      </c>
      <c r="D29" s="15">
        <v>7841</v>
      </c>
      <c r="E29" s="14">
        <v>0</v>
      </c>
      <c r="F29" s="14">
        <v>0</v>
      </c>
      <c r="G29" s="14">
        <v>0</v>
      </c>
      <c r="H29" s="14">
        <v>100</v>
      </c>
      <c r="I29" s="14">
        <v>0</v>
      </c>
      <c r="J29" s="14">
        <v>0</v>
      </c>
    </row>
    <row r="30" spans="1:10" x14ac:dyDescent="0.25">
      <c r="A30" s="12" t="s">
        <v>35</v>
      </c>
      <c r="B30" s="13">
        <v>8861</v>
      </c>
      <c r="C30" s="14">
        <f t="shared" si="0"/>
        <v>0</v>
      </c>
      <c r="D30" s="15">
        <v>8861</v>
      </c>
      <c r="E30" s="14">
        <v>0</v>
      </c>
      <c r="F30" s="14">
        <v>0</v>
      </c>
      <c r="G30" s="14">
        <v>0</v>
      </c>
      <c r="H30" s="14">
        <v>100</v>
      </c>
      <c r="I30" s="14">
        <v>0</v>
      </c>
      <c r="J30" s="14">
        <v>0</v>
      </c>
    </row>
    <row r="31" spans="1:10" x14ac:dyDescent="0.25">
      <c r="A31" s="12" t="s">
        <v>36</v>
      </c>
      <c r="B31" s="13">
        <v>4740</v>
      </c>
      <c r="C31" s="14">
        <v>9.1999999999999993</v>
      </c>
      <c r="D31" s="15">
        <v>4304</v>
      </c>
      <c r="E31" s="14">
        <v>28.18144113</v>
      </c>
      <c r="F31" s="14">
        <v>13.556022280000001</v>
      </c>
      <c r="G31" s="14">
        <v>47.845777339999998</v>
      </c>
      <c r="H31" s="14">
        <v>0</v>
      </c>
      <c r="I31" s="14">
        <v>0</v>
      </c>
      <c r="J31" s="14">
        <v>10.416759239999999</v>
      </c>
    </row>
    <row r="32" spans="1:10" x14ac:dyDescent="0.25">
      <c r="A32" s="16" t="s">
        <v>37</v>
      </c>
      <c r="B32" s="17">
        <v>23141</v>
      </c>
      <c r="C32" s="18">
        <f>(2723/B32*100)</f>
        <v>11.76699364763839</v>
      </c>
      <c r="D32" s="19">
        <v>20418</v>
      </c>
      <c r="E32" s="18">
        <v>28.298234919999999</v>
      </c>
      <c r="F32" s="18">
        <v>20.353886079999999</v>
      </c>
      <c r="G32" s="18">
        <v>24.487838199999999</v>
      </c>
      <c r="H32" s="18">
        <v>0</v>
      </c>
      <c r="I32" s="18">
        <v>0</v>
      </c>
      <c r="J32" s="18">
        <v>26.8600408</v>
      </c>
    </row>
    <row r="33" spans="1:10" x14ac:dyDescent="0.25">
      <c r="A33" s="12" t="s">
        <v>38</v>
      </c>
      <c r="B33" s="13">
        <v>9841</v>
      </c>
      <c r="C33" s="14">
        <f>(19/B33*100)</f>
        <v>0.19306980997866072</v>
      </c>
      <c r="D33" s="15">
        <v>9822</v>
      </c>
      <c r="E33" s="14">
        <v>31.152071100000001</v>
      </c>
      <c r="F33" s="14">
        <v>29.893018730000001</v>
      </c>
      <c r="G33" s="14">
        <v>37.225282559999997</v>
      </c>
      <c r="H33" s="14">
        <v>0</v>
      </c>
      <c r="I33" s="14">
        <v>0</v>
      </c>
      <c r="J33" s="14">
        <v>1.72962762</v>
      </c>
    </row>
    <row r="34" spans="1:10" x14ac:dyDescent="0.25">
      <c r="A34" s="12" t="s">
        <v>39</v>
      </c>
      <c r="B34" s="13">
        <v>6866</v>
      </c>
      <c r="C34" s="14">
        <f>(114/B34*100)</f>
        <v>1.6603553743081854</v>
      </c>
      <c r="D34" s="15">
        <v>6752</v>
      </c>
      <c r="E34" s="14">
        <v>40.134829480000001</v>
      </c>
      <c r="F34" s="14">
        <v>21.83111572</v>
      </c>
      <c r="G34" s="14">
        <v>19.379999819999998</v>
      </c>
      <c r="H34" s="14">
        <v>10.57769527</v>
      </c>
      <c r="I34" s="14">
        <v>0</v>
      </c>
      <c r="J34" s="14">
        <v>8.0763597100000002</v>
      </c>
    </row>
    <row r="35" spans="1:10" x14ac:dyDescent="0.25">
      <c r="A35" s="12" t="s">
        <v>40</v>
      </c>
      <c r="B35" s="13">
        <v>6062</v>
      </c>
      <c r="C35" s="14">
        <v>4.47</v>
      </c>
      <c r="D35" s="15">
        <v>5791</v>
      </c>
      <c r="E35" s="14">
        <v>43.180371770000001</v>
      </c>
      <c r="F35" s="14">
        <v>30.020161030000001</v>
      </c>
      <c r="G35" s="14">
        <v>13.925117139999999</v>
      </c>
      <c r="H35" s="14">
        <v>0</v>
      </c>
      <c r="I35" s="14">
        <v>0</v>
      </c>
      <c r="J35" s="14">
        <v>12.874350059999999</v>
      </c>
    </row>
    <row r="36" spans="1:10" x14ac:dyDescent="0.25">
      <c r="A36" s="12" t="s">
        <v>41</v>
      </c>
      <c r="B36" s="13">
        <v>6598</v>
      </c>
      <c r="C36" s="14">
        <f>(98/B36*100)</f>
        <v>1.4852985753258563</v>
      </c>
      <c r="D36" s="15">
        <v>6500</v>
      </c>
      <c r="E36" s="14">
        <v>46.146923620000003</v>
      </c>
      <c r="F36" s="14">
        <v>23.850224709999999</v>
      </c>
      <c r="G36" s="14">
        <v>13.99574245</v>
      </c>
      <c r="H36" s="14">
        <v>10.379146329999999</v>
      </c>
      <c r="I36" s="14">
        <v>0</v>
      </c>
      <c r="J36" s="14">
        <v>5.6279628900000001</v>
      </c>
    </row>
    <row r="37" spans="1:10" x14ac:dyDescent="0.25">
      <c r="A37" s="12" t="s">
        <v>42</v>
      </c>
      <c r="B37" s="13">
        <v>6971</v>
      </c>
      <c r="C37" s="14">
        <v>0.27</v>
      </c>
      <c r="D37" s="15">
        <v>6952</v>
      </c>
      <c r="E37" s="14">
        <v>46.704276190000002</v>
      </c>
      <c r="F37" s="14">
        <v>26.297247330000001</v>
      </c>
      <c r="G37" s="14">
        <v>24.940185169999999</v>
      </c>
      <c r="H37" s="14">
        <v>0</v>
      </c>
      <c r="I37" s="14">
        <v>0</v>
      </c>
      <c r="J37" s="14">
        <v>2.05829131</v>
      </c>
    </row>
    <row r="38" spans="1:10" x14ac:dyDescent="0.25">
      <c r="A38" s="12" t="s">
        <v>43</v>
      </c>
      <c r="B38" s="13">
        <v>7568</v>
      </c>
      <c r="C38" s="14">
        <f>(123/B38*100)</f>
        <v>1.6252642706131077</v>
      </c>
      <c r="D38" s="15">
        <v>7445</v>
      </c>
      <c r="E38" s="14">
        <v>46.882914990000003</v>
      </c>
      <c r="F38" s="14">
        <v>19.4407058</v>
      </c>
      <c r="G38" s="14">
        <v>31.947005000000001</v>
      </c>
      <c r="H38" s="14">
        <v>0</v>
      </c>
      <c r="I38" s="14">
        <v>0</v>
      </c>
      <c r="J38" s="14">
        <v>1.7293742000000001</v>
      </c>
    </row>
    <row r="39" spans="1:10" x14ac:dyDescent="0.25">
      <c r="A39" s="12" t="s">
        <v>44</v>
      </c>
      <c r="B39" s="13">
        <v>4869</v>
      </c>
      <c r="C39" s="14">
        <f>(98/B39*100)</f>
        <v>2.0127336208667077</v>
      </c>
      <c r="D39" s="15">
        <v>4771</v>
      </c>
      <c r="E39" s="14">
        <v>50.365410099999998</v>
      </c>
      <c r="F39" s="14">
        <v>39.135161109999999</v>
      </c>
      <c r="G39" s="14">
        <v>8.2953624900000005</v>
      </c>
      <c r="H39" s="14">
        <v>0</v>
      </c>
      <c r="I39" s="14">
        <v>0</v>
      </c>
      <c r="J39" s="14">
        <v>2.2040663</v>
      </c>
    </row>
    <row r="40" spans="1:10" x14ac:dyDescent="0.25">
      <c r="A40" s="12" t="s">
        <v>45</v>
      </c>
      <c r="B40" s="13">
        <v>6647</v>
      </c>
      <c r="C40" s="14">
        <f>(13/B40*100)</f>
        <v>0.19557695200842487</v>
      </c>
      <c r="D40" s="15">
        <v>6634</v>
      </c>
      <c r="E40" s="14">
        <v>51.462981290000002</v>
      </c>
      <c r="F40" s="14">
        <v>22.924004109999998</v>
      </c>
      <c r="G40" s="14">
        <v>23.558999109999998</v>
      </c>
      <c r="H40" s="14">
        <v>0</v>
      </c>
      <c r="I40" s="14">
        <v>0</v>
      </c>
      <c r="J40" s="14">
        <v>2.0540154799999999</v>
      </c>
    </row>
    <row r="41" spans="1:10" x14ac:dyDescent="0.25">
      <c r="A41" s="12" t="s">
        <v>46</v>
      </c>
      <c r="B41" s="13">
        <v>4478</v>
      </c>
      <c r="C41" s="14">
        <f>(16/B41*100)</f>
        <v>0.3573023671281822</v>
      </c>
      <c r="D41" s="15">
        <v>4462</v>
      </c>
      <c r="E41" s="14">
        <v>53.32250457</v>
      </c>
      <c r="F41" s="14">
        <v>28.27836679</v>
      </c>
      <c r="G41" s="14">
        <v>16.18747643</v>
      </c>
      <c r="H41" s="14">
        <v>0</v>
      </c>
      <c r="I41" s="14">
        <v>0</v>
      </c>
      <c r="J41" s="14">
        <v>2.21165221</v>
      </c>
    </row>
    <row r="42" spans="1:10" s="24" customFormat="1" x14ac:dyDescent="0.25">
      <c r="A42" s="20" t="s">
        <v>47</v>
      </c>
      <c r="B42" s="21">
        <v>7161</v>
      </c>
      <c r="C42" s="22">
        <f>(301/B42*100)</f>
        <v>4.2033235581622677</v>
      </c>
      <c r="D42" s="23">
        <v>6860</v>
      </c>
      <c r="E42" s="22">
        <v>53.430606730000001</v>
      </c>
      <c r="F42" s="22">
        <v>30.830623729999999</v>
      </c>
      <c r="G42" s="22">
        <v>7.7779240200000004</v>
      </c>
      <c r="H42" s="22">
        <v>4.1825240399999997</v>
      </c>
      <c r="I42" s="22">
        <v>0</v>
      </c>
      <c r="J42" s="22">
        <v>3.7783214699999998</v>
      </c>
    </row>
    <row r="43" spans="1:10" x14ac:dyDescent="0.25">
      <c r="A43" s="12" t="s">
        <v>48</v>
      </c>
      <c r="B43" s="13">
        <v>11583</v>
      </c>
      <c r="C43" s="14">
        <f>(505/B43*100)</f>
        <v>4.359837693171027</v>
      </c>
      <c r="D43" s="15">
        <v>11078</v>
      </c>
      <c r="E43" s="14">
        <v>54.718977549999998</v>
      </c>
      <c r="F43" s="14">
        <v>23.969898409999999</v>
      </c>
      <c r="G43" s="14">
        <v>17.019359510000001</v>
      </c>
      <c r="H43" s="14">
        <v>0</v>
      </c>
      <c r="I43" s="14">
        <v>0</v>
      </c>
      <c r="J43" s="14">
        <v>4.29176454</v>
      </c>
    </row>
    <row r="44" spans="1:10" x14ac:dyDescent="0.25">
      <c r="A44" s="12" t="s">
        <v>49</v>
      </c>
      <c r="B44" s="13">
        <v>5581</v>
      </c>
      <c r="C44" s="14">
        <f>(28/B44*100)</f>
        <v>0.50170220390610998</v>
      </c>
      <c r="D44" s="15">
        <v>5553</v>
      </c>
      <c r="E44" s="14">
        <v>55.118004310000003</v>
      </c>
      <c r="F44" s="14">
        <v>33.097993940000002</v>
      </c>
      <c r="G44" s="14">
        <v>10.66471325</v>
      </c>
      <c r="H44" s="14">
        <v>0</v>
      </c>
      <c r="I44" s="14">
        <v>0</v>
      </c>
      <c r="J44" s="14">
        <v>1.1192884999999999</v>
      </c>
    </row>
    <row r="45" spans="1:10" x14ac:dyDescent="0.25">
      <c r="A45" s="25" t="s">
        <v>50</v>
      </c>
      <c r="B45" s="26">
        <v>7103</v>
      </c>
      <c r="C45" s="27" t="s">
        <v>51</v>
      </c>
      <c r="D45" s="28">
        <v>6608</v>
      </c>
      <c r="E45" s="27">
        <v>55.9</v>
      </c>
      <c r="F45" s="27">
        <v>16.97</v>
      </c>
      <c r="G45" s="27">
        <v>8.66</v>
      </c>
      <c r="H45" s="27">
        <v>15.34</v>
      </c>
      <c r="I45" s="27">
        <v>0</v>
      </c>
      <c r="J45" s="27">
        <v>3.13</v>
      </c>
    </row>
    <row r="46" spans="1:10" s="24" customFormat="1" x14ac:dyDescent="0.25">
      <c r="A46" s="20" t="s">
        <v>52</v>
      </c>
      <c r="B46" s="21">
        <v>7053</v>
      </c>
      <c r="C46" s="22">
        <f>(102/B46*100)</f>
        <v>1.446193109315185</v>
      </c>
      <c r="D46" s="23">
        <v>6951</v>
      </c>
      <c r="E46" s="22">
        <v>56.699045679999998</v>
      </c>
      <c r="F46" s="22">
        <v>25.805774419999999</v>
      </c>
      <c r="G46" s="22">
        <v>13.001863480000001</v>
      </c>
      <c r="H46" s="22">
        <v>0</v>
      </c>
      <c r="I46" s="22">
        <v>0</v>
      </c>
      <c r="J46" s="22">
        <v>4.4933164300000001</v>
      </c>
    </row>
    <row r="47" spans="1:10" x14ac:dyDescent="0.25">
      <c r="A47" s="12" t="s">
        <v>53</v>
      </c>
      <c r="B47" s="13">
        <v>5587</v>
      </c>
      <c r="C47" s="14">
        <f>(185/B47*100)</f>
        <v>3.3112582781456954</v>
      </c>
      <c r="D47" s="15">
        <v>5402</v>
      </c>
      <c r="E47" s="14">
        <v>57.016272600000001</v>
      </c>
      <c r="F47" s="14">
        <v>32.208107779999999</v>
      </c>
      <c r="G47" s="14">
        <v>9.48011391</v>
      </c>
      <c r="H47" s="14">
        <v>0</v>
      </c>
      <c r="I47" s="14">
        <v>0</v>
      </c>
      <c r="J47" s="14">
        <v>1.29550572</v>
      </c>
    </row>
    <row r="48" spans="1:10" x14ac:dyDescent="0.25">
      <c r="A48" s="12" t="s">
        <v>54</v>
      </c>
      <c r="B48" s="13">
        <v>5809</v>
      </c>
      <c r="C48" s="14">
        <f>(116/B48*100)</f>
        <v>1.9969013599586849</v>
      </c>
      <c r="D48" s="15">
        <v>5693</v>
      </c>
      <c r="E48" s="14">
        <v>57.945826750000002</v>
      </c>
      <c r="F48" s="14">
        <v>22.537705670000001</v>
      </c>
      <c r="G48" s="14">
        <v>15.96456418</v>
      </c>
      <c r="H48" s="14">
        <v>0</v>
      </c>
      <c r="I48" s="14">
        <v>0</v>
      </c>
      <c r="J48" s="14">
        <v>3.5519034</v>
      </c>
    </row>
    <row r="49" spans="1:10" x14ac:dyDescent="0.25">
      <c r="A49" s="12" t="s">
        <v>55</v>
      </c>
      <c r="B49" s="13">
        <v>9651</v>
      </c>
      <c r="C49" s="14">
        <f>(475/B49*100)</f>
        <v>4.9217697647912129</v>
      </c>
      <c r="D49" s="15">
        <v>9176</v>
      </c>
      <c r="E49" s="14">
        <v>59.818766539999999</v>
      </c>
      <c r="F49" s="14">
        <v>18.09347833</v>
      </c>
      <c r="G49" s="14">
        <v>14.10822581</v>
      </c>
      <c r="H49" s="14">
        <v>3.1276174499999998</v>
      </c>
      <c r="I49" s="14">
        <v>0</v>
      </c>
      <c r="J49" s="14">
        <v>4.8519118600000004</v>
      </c>
    </row>
    <row r="50" spans="1:10" x14ac:dyDescent="0.25">
      <c r="A50" s="12" t="s">
        <v>56</v>
      </c>
      <c r="B50" s="13">
        <v>11795</v>
      </c>
      <c r="C50" s="14">
        <f>(971/B50*100)</f>
        <v>8.2323018228062725</v>
      </c>
      <c r="D50" s="15">
        <v>10824</v>
      </c>
      <c r="E50" s="14">
        <v>61.33316481</v>
      </c>
      <c r="F50" s="14">
        <v>12.138197910000001</v>
      </c>
      <c r="G50" s="14">
        <v>21.740643089999999</v>
      </c>
      <c r="H50" s="14">
        <v>0</v>
      </c>
      <c r="I50" s="14">
        <v>0</v>
      </c>
      <c r="J50" s="14">
        <v>4.78799419</v>
      </c>
    </row>
    <row r="51" spans="1:10" x14ac:dyDescent="0.25">
      <c r="A51" s="12" t="s">
        <v>57</v>
      </c>
      <c r="B51" s="13">
        <v>7708</v>
      </c>
      <c r="C51" s="14">
        <f>(8/B51*100)</f>
        <v>0.10378827192527244</v>
      </c>
      <c r="D51" s="15">
        <v>7700</v>
      </c>
      <c r="E51" s="14">
        <v>62.074033440000001</v>
      </c>
      <c r="F51" s="14">
        <v>21.864712239999999</v>
      </c>
      <c r="G51" s="14">
        <v>15.662974289999999</v>
      </c>
      <c r="H51" s="14">
        <v>0</v>
      </c>
      <c r="I51" s="14">
        <v>0</v>
      </c>
      <c r="J51" s="14">
        <v>0.39828003000000001</v>
      </c>
    </row>
    <row r="52" spans="1:10" x14ac:dyDescent="0.25">
      <c r="A52" s="12" t="s">
        <v>58</v>
      </c>
      <c r="B52" s="13">
        <v>6115</v>
      </c>
      <c r="C52" s="14">
        <f>(109/B52*100)</f>
        <v>1.7825020441537203</v>
      </c>
      <c r="D52" s="15">
        <v>6006</v>
      </c>
      <c r="E52" s="14">
        <v>62.815591689999998</v>
      </c>
      <c r="F52" s="14">
        <v>30.002586170000001</v>
      </c>
      <c r="G52" s="14">
        <v>6.1691121799999999</v>
      </c>
      <c r="H52" s="14">
        <v>0</v>
      </c>
      <c r="I52" s="14">
        <v>0</v>
      </c>
      <c r="J52" s="14">
        <v>1.01270997</v>
      </c>
    </row>
    <row r="53" spans="1:10" x14ac:dyDescent="0.25">
      <c r="A53" s="12" t="s">
        <v>59</v>
      </c>
      <c r="B53" s="13">
        <v>7325</v>
      </c>
      <c r="C53" s="14">
        <f>(215/B53*100)</f>
        <v>2.9351535836177476</v>
      </c>
      <c r="D53" s="15">
        <v>7110</v>
      </c>
      <c r="E53" s="14">
        <v>63.528789320000001</v>
      </c>
      <c r="F53" s="14">
        <v>28.594517209999999</v>
      </c>
      <c r="G53" s="14">
        <v>5.3812379100000003</v>
      </c>
      <c r="H53" s="14">
        <v>0</v>
      </c>
      <c r="I53" s="14">
        <v>0</v>
      </c>
      <c r="J53" s="14">
        <v>2.4954555599999999</v>
      </c>
    </row>
    <row r="54" spans="1:10" x14ac:dyDescent="0.25">
      <c r="A54" s="12" t="s">
        <v>60</v>
      </c>
      <c r="B54" s="13">
        <v>5741</v>
      </c>
      <c r="C54" s="14">
        <f>(73/B54*100)</f>
        <v>1.2715554781396969</v>
      </c>
      <c r="D54" s="15">
        <v>5668</v>
      </c>
      <c r="E54" s="14">
        <v>64.124665300000004</v>
      </c>
      <c r="F54" s="14">
        <v>26.793286739999999</v>
      </c>
      <c r="G54" s="14">
        <v>7.58648056</v>
      </c>
      <c r="H54" s="14">
        <v>0</v>
      </c>
      <c r="I54" s="14">
        <v>0</v>
      </c>
      <c r="J54" s="14">
        <v>1.4955674000000001</v>
      </c>
    </row>
    <row r="55" spans="1:10" x14ac:dyDescent="0.25">
      <c r="A55" s="12" t="s">
        <v>61</v>
      </c>
      <c r="B55" s="13">
        <v>5532</v>
      </c>
      <c r="C55" s="14">
        <f>(34/B55*100)</f>
        <v>0.6146059291395517</v>
      </c>
      <c r="D55" s="15">
        <v>5498</v>
      </c>
      <c r="E55" s="14">
        <v>64.412473770000005</v>
      </c>
      <c r="F55" s="14">
        <v>22.014496810000001</v>
      </c>
      <c r="G55" s="14">
        <v>7.61438404</v>
      </c>
      <c r="H55" s="14">
        <v>0</v>
      </c>
      <c r="I55" s="14">
        <v>0</v>
      </c>
      <c r="J55" s="14">
        <v>5.95864539</v>
      </c>
    </row>
    <row r="56" spans="1:10" x14ac:dyDescent="0.25">
      <c r="A56" s="12" t="s">
        <v>62</v>
      </c>
      <c r="B56" s="13">
        <v>6736</v>
      </c>
      <c r="C56" s="14">
        <f>(42/B56*100)</f>
        <v>0.62351543942992871</v>
      </c>
      <c r="D56" s="15">
        <v>6694</v>
      </c>
      <c r="E56" s="14">
        <v>66.147080639999999</v>
      </c>
      <c r="F56" s="14">
        <v>20.105141750000001</v>
      </c>
      <c r="G56" s="14">
        <v>11.07900016</v>
      </c>
      <c r="H56" s="14">
        <v>0</v>
      </c>
      <c r="I56" s="14">
        <v>0</v>
      </c>
      <c r="J56" s="14">
        <v>2.6687774499999999</v>
      </c>
    </row>
    <row r="57" spans="1:10" x14ac:dyDescent="0.25">
      <c r="A57" s="12" t="s">
        <v>63</v>
      </c>
      <c r="B57" s="13">
        <v>5299</v>
      </c>
      <c r="C57" s="14">
        <f>(159/B57*100)</f>
        <v>3.0005661445555765</v>
      </c>
      <c r="D57" s="15">
        <v>5140</v>
      </c>
      <c r="E57" s="14">
        <v>66.223724820000001</v>
      </c>
      <c r="F57" s="14">
        <v>18.340897590000001</v>
      </c>
      <c r="G57" s="14">
        <v>8.7160182200000005</v>
      </c>
      <c r="H57" s="14">
        <v>0</v>
      </c>
      <c r="I57" s="14">
        <v>0</v>
      </c>
      <c r="J57" s="14">
        <v>6.7193593800000002</v>
      </c>
    </row>
    <row r="58" spans="1:10" x14ac:dyDescent="0.25">
      <c r="A58" s="12" t="s">
        <v>64</v>
      </c>
      <c r="B58" s="13">
        <v>5658</v>
      </c>
      <c r="C58" s="14">
        <f>(123/B58*100)</f>
        <v>2.1739130434782608</v>
      </c>
      <c r="D58" s="15">
        <v>5535</v>
      </c>
      <c r="E58" s="14">
        <v>66.658273449999996</v>
      </c>
      <c r="F58" s="14">
        <v>19.554411300000002</v>
      </c>
      <c r="G58" s="14">
        <v>10.116602260000001</v>
      </c>
      <c r="H58" s="14">
        <v>0</v>
      </c>
      <c r="I58" s="14">
        <v>0</v>
      </c>
      <c r="J58" s="14">
        <v>3.6707130000000001</v>
      </c>
    </row>
    <row r="59" spans="1:10" x14ac:dyDescent="0.25">
      <c r="A59" s="12" t="s">
        <v>65</v>
      </c>
      <c r="B59" s="13">
        <v>6525</v>
      </c>
      <c r="C59" s="14">
        <f>(256/B59*100)</f>
        <v>3.9233716475095783</v>
      </c>
      <c r="D59" s="15">
        <v>6269</v>
      </c>
      <c r="E59" s="14">
        <v>67.459879119999997</v>
      </c>
      <c r="F59" s="14">
        <v>22.888451709999998</v>
      </c>
      <c r="G59" s="14">
        <v>5.8287627000000004</v>
      </c>
      <c r="H59" s="14">
        <v>0</v>
      </c>
      <c r="I59" s="14">
        <v>0</v>
      </c>
      <c r="J59" s="14">
        <v>3.8229064799999999</v>
      </c>
    </row>
    <row r="60" spans="1:10" x14ac:dyDescent="0.25">
      <c r="A60" s="12" t="s">
        <v>66</v>
      </c>
      <c r="B60" s="13">
        <v>6036</v>
      </c>
      <c r="C60" s="14">
        <f>(223/B60*100)</f>
        <v>3.6944996686547382</v>
      </c>
      <c r="D60" s="15">
        <v>5813</v>
      </c>
      <c r="E60" s="14">
        <v>67.808362099999997</v>
      </c>
      <c r="F60" s="14">
        <v>20.823570069999999</v>
      </c>
      <c r="G60" s="14">
        <v>7.5790669499999996</v>
      </c>
      <c r="H60" s="14">
        <v>0</v>
      </c>
      <c r="I60" s="14">
        <v>0</v>
      </c>
      <c r="J60" s="14">
        <v>3.7890008900000001</v>
      </c>
    </row>
    <row r="61" spans="1:10" x14ac:dyDescent="0.25">
      <c r="A61" s="12" t="s">
        <v>67</v>
      </c>
      <c r="B61" s="13">
        <v>6406</v>
      </c>
      <c r="C61" s="14">
        <f>(67/B61*100)</f>
        <v>1.0458944739306899</v>
      </c>
      <c r="D61" s="15">
        <v>6339</v>
      </c>
      <c r="E61" s="14">
        <v>68.887549750000005</v>
      </c>
      <c r="F61" s="14">
        <v>16.897833760000001</v>
      </c>
      <c r="G61" s="14">
        <v>9.59842014</v>
      </c>
      <c r="H61" s="14">
        <v>1.0397242900000001</v>
      </c>
      <c r="I61" s="14">
        <v>0</v>
      </c>
      <c r="J61" s="14">
        <v>3.57647205</v>
      </c>
    </row>
    <row r="62" spans="1:10" x14ac:dyDescent="0.25">
      <c r="A62" s="12" t="s">
        <v>68</v>
      </c>
      <c r="B62" s="13">
        <v>5458</v>
      </c>
      <c r="C62" s="14">
        <f>(228/B62*100)</f>
        <v>4.1773543422499078</v>
      </c>
      <c r="D62" s="15">
        <v>5230</v>
      </c>
      <c r="E62" s="14">
        <v>69.022549670000004</v>
      </c>
      <c r="F62" s="14">
        <v>16.002071539999999</v>
      </c>
      <c r="G62" s="14">
        <v>8.7766974399999995</v>
      </c>
      <c r="H62" s="14">
        <v>0</v>
      </c>
      <c r="I62" s="14">
        <v>0</v>
      </c>
      <c r="J62" s="14">
        <v>6.1986813400000003</v>
      </c>
    </row>
    <row r="63" spans="1:10" x14ac:dyDescent="0.25">
      <c r="A63" s="12" t="s">
        <v>69</v>
      </c>
      <c r="B63" s="13">
        <v>4476</v>
      </c>
      <c r="C63" s="14">
        <f>(5/B63*100)</f>
        <v>0.11170688114387846</v>
      </c>
      <c r="D63" s="15">
        <v>4471</v>
      </c>
      <c r="E63" s="14">
        <v>70.41778687</v>
      </c>
      <c r="F63" s="14">
        <v>15.307264910000001</v>
      </c>
      <c r="G63" s="14">
        <v>14.00716147</v>
      </c>
      <c r="H63" s="14">
        <v>0</v>
      </c>
      <c r="I63" s="14">
        <v>0</v>
      </c>
      <c r="J63" s="14">
        <v>0.26778675000000002</v>
      </c>
    </row>
    <row r="64" spans="1:10" x14ac:dyDescent="0.25">
      <c r="A64" s="12" t="s">
        <v>70</v>
      </c>
      <c r="B64" s="13">
        <v>6108</v>
      </c>
      <c r="C64" s="14">
        <f>(244/B64*100)</f>
        <v>3.9947609692206938</v>
      </c>
      <c r="D64" s="15">
        <v>5864</v>
      </c>
      <c r="E64" s="14">
        <v>70.621985359999996</v>
      </c>
      <c r="F64" s="14">
        <v>15.08978039</v>
      </c>
      <c r="G64" s="14">
        <v>8.04859057</v>
      </c>
      <c r="H64" s="14">
        <v>0</v>
      </c>
      <c r="I64" s="14">
        <v>0</v>
      </c>
      <c r="J64" s="14">
        <v>6.2396436800000004</v>
      </c>
    </row>
    <row r="65" spans="1:10" x14ac:dyDescent="0.25">
      <c r="A65" s="12" t="s">
        <v>71</v>
      </c>
      <c r="B65" s="13">
        <v>5928</v>
      </c>
      <c r="C65" s="14">
        <f>(106/B65*100)</f>
        <v>1.7881241565452091</v>
      </c>
      <c r="D65" s="15">
        <v>5822</v>
      </c>
      <c r="E65" s="14">
        <v>71.693607979999996</v>
      </c>
      <c r="F65" s="14">
        <v>7.9220952200000001</v>
      </c>
      <c r="G65" s="14">
        <v>9.33695728</v>
      </c>
      <c r="H65" s="14">
        <v>0</v>
      </c>
      <c r="I65" s="14">
        <v>0</v>
      </c>
      <c r="J65" s="14">
        <v>11.04733952</v>
      </c>
    </row>
    <row r="66" spans="1:10" x14ac:dyDescent="0.25">
      <c r="A66" s="12" t="s">
        <v>72</v>
      </c>
      <c r="B66" s="13">
        <v>5860</v>
      </c>
      <c r="C66" s="14">
        <f>(62/B66*100)</f>
        <v>1.0580204778156996</v>
      </c>
      <c r="D66" s="15">
        <v>5798</v>
      </c>
      <c r="E66" s="14">
        <v>71.869897010000003</v>
      </c>
      <c r="F66" s="14">
        <v>13.68270729</v>
      </c>
      <c r="G66" s="14">
        <v>9.5374056300000003</v>
      </c>
      <c r="H66" s="14">
        <v>0</v>
      </c>
      <c r="I66" s="14">
        <v>0</v>
      </c>
      <c r="J66" s="14">
        <v>4.9099900600000002</v>
      </c>
    </row>
    <row r="67" spans="1:10" x14ac:dyDescent="0.25">
      <c r="A67" s="12" t="s">
        <v>73</v>
      </c>
      <c r="B67" s="13">
        <v>6350</v>
      </c>
      <c r="C67" s="14">
        <f>(79/B67*100)</f>
        <v>1.2440944881889764</v>
      </c>
      <c r="D67" s="15">
        <v>6271</v>
      </c>
      <c r="E67" s="14">
        <v>72.285776609999999</v>
      </c>
      <c r="F67" s="14">
        <v>10.65961023</v>
      </c>
      <c r="G67" s="14">
        <v>9.4910610799999997</v>
      </c>
      <c r="H67" s="14">
        <v>2.5767481600000002</v>
      </c>
      <c r="I67" s="14">
        <v>0</v>
      </c>
      <c r="J67" s="14">
        <v>4.9868039199999998</v>
      </c>
    </row>
    <row r="68" spans="1:10" x14ac:dyDescent="0.25">
      <c r="A68" s="12" t="s">
        <v>74</v>
      </c>
      <c r="B68" s="13">
        <v>6894</v>
      </c>
      <c r="C68" s="14">
        <f>(125/B68*100)</f>
        <v>1.8131708732230924</v>
      </c>
      <c r="D68" s="15">
        <v>6769</v>
      </c>
      <c r="E68" s="14">
        <v>72.383469719999994</v>
      </c>
      <c r="F68" s="14">
        <v>11.89186662</v>
      </c>
      <c r="G68" s="14">
        <v>8.9702449499999997</v>
      </c>
      <c r="H68" s="14">
        <v>2.3745017700000002</v>
      </c>
      <c r="I68" s="14">
        <v>0</v>
      </c>
      <c r="J68" s="14">
        <v>4.3799169400000002</v>
      </c>
    </row>
    <row r="69" spans="1:10" x14ac:dyDescent="0.25">
      <c r="A69" s="12" t="s">
        <v>75</v>
      </c>
      <c r="B69" s="13">
        <v>5359</v>
      </c>
      <c r="C69" s="14">
        <v>1.46</v>
      </c>
      <c r="D69" s="15">
        <v>5281</v>
      </c>
      <c r="E69" s="14">
        <v>72.843119569999999</v>
      </c>
      <c r="F69" s="14">
        <v>19.971462039999999</v>
      </c>
      <c r="G69" s="14">
        <v>6.0484389399999996</v>
      </c>
      <c r="H69" s="14">
        <v>0</v>
      </c>
      <c r="I69" s="14">
        <v>0</v>
      </c>
      <c r="J69" s="14">
        <v>1.1369794499999999</v>
      </c>
    </row>
    <row r="70" spans="1:10" x14ac:dyDescent="0.25">
      <c r="A70" s="12" t="s">
        <v>76</v>
      </c>
      <c r="B70" s="13">
        <v>7007</v>
      </c>
      <c r="C70" s="14">
        <f>(128/B70*100)</f>
        <v>1.826744683887541</v>
      </c>
      <c r="D70" s="15">
        <v>6879</v>
      </c>
      <c r="E70" s="14">
        <v>75.652738690000007</v>
      </c>
      <c r="F70" s="14">
        <v>13.61863593</v>
      </c>
      <c r="G70" s="14">
        <v>5.6755051300000003</v>
      </c>
      <c r="H70" s="14">
        <v>0.48120063000000002</v>
      </c>
      <c r="I70" s="14">
        <v>0</v>
      </c>
      <c r="J70" s="14">
        <v>4.5719196200000001</v>
      </c>
    </row>
    <row r="71" spans="1:10" x14ac:dyDescent="0.25">
      <c r="A71" s="12" t="s">
        <v>77</v>
      </c>
      <c r="B71" s="13">
        <v>8249</v>
      </c>
      <c r="C71" s="14">
        <f>(225/B71*100)</f>
        <v>2.7276033458601043</v>
      </c>
      <c r="D71" s="15">
        <v>8024</v>
      </c>
      <c r="E71" s="14">
        <v>77.900018209999999</v>
      </c>
      <c r="F71" s="14">
        <v>10.77950081</v>
      </c>
      <c r="G71" s="14">
        <v>9.7717159700000007</v>
      </c>
      <c r="H71" s="14">
        <v>0</v>
      </c>
      <c r="I71" s="14">
        <v>0</v>
      </c>
      <c r="J71" s="14">
        <v>1.5487649999999999</v>
      </c>
    </row>
    <row r="72" spans="1:10" x14ac:dyDescent="0.25">
      <c r="A72" s="12" t="s">
        <v>78</v>
      </c>
      <c r="B72" s="13">
        <v>3371</v>
      </c>
      <c r="C72" s="14">
        <f>(81/B72*100)</f>
        <v>2.4028478196380898</v>
      </c>
      <c r="D72" s="15">
        <v>3290</v>
      </c>
      <c r="E72" s="14">
        <v>78.445919090000004</v>
      </c>
      <c r="F72" s="14">
        <v>13.933917859999999</v>
      </c>
      <c r="G72" s="14">
        <v>4.6237363199999999</v>
      </c>
      <c r="H72" s="14">
        <v>0</v>
      </c>
      <c r="I72" s="14">
        <v>0</v>
      </c>
      <c r="J72" s="14">
        <v>2.99642673</v>
      </c>
    </row>
    <row r="73" spans="1:10" x14ac:dyDescent="0.25">
      <c r="A73" s="12" t="s">
        <v>79</v>
      </c>
      <c r="B73" s="13">
        <v>5882</v>
      </c>
      <c r="C73" s="14">
        <f>(131/B73*100)</f>
        <v>2.2271336280176812</v>
      </c>
      <c r="D73" s="15">
        <v>5751</v>
      </c>
      <c r="E73" s="14">
        <v>78.802793440000002</v>
      </c>
      <c r="F73" s="14">
        <v>10.85833175</v>
      </c>
      <c r="G73" s="14">
        <v>6.3606172399999998</v>
      </c>
      <c r="H73" s="14">
        <v>1.0263319500000001</v>
      </c>
      <c r="I73" s="14">
        <v>0</v>
      </c>
      <c r="J73" s="14">
        <v>2.9519256199999999</v>
      </c>
    </row>
    <row r="74" spans="1:10" x14ac:dyDescent="0.25">
      <c r="A74" s="12" t="s">
        <v>80</v>
      </c>
      <c r="B74" s="13">
        <v>14157</v>
      </c>
      <c r="C74" s="14">
        <v>39.99</v>
      </c>
      <c r="D74" s="15">
        <v>8495</v>
      </c>
      <c r="E74" s="14">
        <v>79.139077659999998</v>
      </c>
      <c r="F74" s="14">
        <v>5.8171144100000003</v>
      </c>
      <c r="G74" s="14">
        <v>2.8683887800000001</v>
      </c>
      <c r="H74" s="14">
        <v>8.9945937100000002</v>
      </c>
      <c r="I74" s="14">
        <v>0</v>
      </c>
      <c r="J74" s="14">
        <v>3.1808254499999999</v>
      </c>
    </row>
    <row r="75" spans="1:10" x14ac:dyDescent="0.25">
      <c r="A75" s="12" t="s">
        <v>81</v>
      </c>
      <c r="B75" s="13">
        <v>14530</v>
      </c>
      <c r="C75" s="14">
        <f>(1028/B75*100)</f>
        <v>7.0750172057811422</v>
      </c>
      <c r="D75" s="15">
        <v>13502</v>
      </c>
      <c r="E75" s="14">
        <v>79.684612450000003</v>
      </c>
      <c r="F75" s="14">
        <v>12.69783164</v>
      </c>
      <c r="G75" s="14">
        <v>3.5865722</v>
      </c>
      <c r="H75" s="14">
        <v>0</v>
      </c>
      <c r="I75" s="14">
        <v>0</v>
      </c>
      <c r="J75" s="14">
        <v>4.0309837100000001</v>
      </c>
    </row>
    <row r="76" spans="1:10" x14ac:dyDescent="0.25">
      <c r="A76" s="12" t="s">
        <v>82</v>
      </c>
      <c r="B76" s="13">
        <v>4520</v>
      </c>
      <c r="C76" s="14">
        <f>(504/B76*100)</f>
        <v>11.150442477876107</v>
      </c>
      <c r="D76" s="15">
        <v>4016</v>
      </c>
      <c r="E76" s="14">
        <v>80.828006479999999</v>
      </c>
      <c r="F76" s="14">
        <v>12.555585900000001</v>
      </c>
      <c r="G76" s="14">
        <v>3.0666577400000001</v>
      </c>
      <c r="H76" s="14">
        <v>0</v>
      </c>
      <c r="I76" s="14">
        <v>0</v>
      </c>
      <c r="J76" s="14">
        <v>3.5497498799999998</v>
      </c>
    </row>
    <row r="77" spans="1:10" x14ac:dyDescent="0.25">
      <c r="A77" s="12" t="s">
        <v>83</v>
      </c>
      <c r="B77" s="13">
        <v>5385</v>
      </c>
      <c r="C77" s="14">
        <f>(36/B77*100)</f>
        <v>0.66852367688022285</v>
      </c>
      <c r="D77" s="15">
        <v>5349</v>
      </c>
      <c r="E77" s="14">
        <v>82.738828220000002</v>
      </c>
      <c r="F77" s="14">
        <v>7.3062400500000004</v>
      </c>
      <c r="G77" s="14">
        <v>5.8475948200000003</v>
      </c>
      <c r="H77" s="14">
        <v>2.7692234299999998</v>
      </c>
      <c r="I77" s="14">
        <v>0</v>
      </c>
      <c r="J77" s="14">
        <v>1.3381134800000001</v>
      </c>
    </row>
    <row r="78" spans="1:10" x14ac:dyDescent="0.25">
      <c r="A78" s="12" t="s">
        <v>84</v>
      </c>
      <c r="B78" s="36">
        <v>5215</v>
      </c>
      <c r="C78" s="37">
        <f>(5215/B78*100)</f>
        <v>100</v>
      </c>
      <c r="D78" s="15">
        <v>0</v>
      </c>
      <c r="E78" s="37" t="s">
        <v>10</v>
      </c>
      <c r="F78" s="37" t="s">
        <v>10</v>
      </c>
      <c r="G78" s="37" t="s">
        <v>10</v>
      </c>
      <c r="H78" s="37" t="s">
        <v>10</v>
      </c>
      <c r="I78" s="37" t="s">
        <v>10</v>
      </c>
      <c r="J78" s="37" t="s">
        <v>10</v>
      </c>
    </row>
    <row r="79" spans="1:10" x14ac:dyDescent="0.25">
      <c r="A79" s="30"/>
      <c r="B79" s="31"/>
      <c r="C79" s="31"/>
      <c r="D79" s="32"/>
      <c r="E79" s="31"/>
      <c r="F79" s="31"/>
      <c r="G79" s="31"/>
      <c r="H79" s="31"/>
      <c r="I79" s="31"/>
      <c r="J79" s="31"/>
    </row>
    <row r="80" spans="1:10" x14ac:dyDescent="0.25">
      <c r="A80" s="29" t="s">
        <v>118</v>
      </c>
      <c r="B80" s="29"/>
      <c r="C80" s="29"/>
      <c r="D80" s="46"/>
      <c r="E80" s="29"/>
      <c r="F80" s="29"/>
      <c r="G80" s="29"/>
      <c r="H80" s="29"/>
      <c r="I80" s="29"/>
      <c r="J80" s="29"/>
    </row>
    <row r="81" spans="1:10" x14ac:dyDescent="0.25">
      <c r="A81" s="29" t="s">
        <v>119</v>
      </c>
      <c r="B81" s="29"/>
      <c r="C81" s="29"/>
      <c r="D81" s="46"/>
      <c r="E81" s="29"/>
      <c r="F81" s="29"/>
      <c r="G81" s="29"/>
      <c r="H81" s="29"/>
      <c r="I81" s="29"/>
      <c r="J81" s="29"/>
    </row>
    <row r="82" spans="1:10" x14ac:dyDescent="0.25">
      <c r="A82" s="29"/>
      <c r="B82" s="29"/>
      <c r="C82" s="29"/>
      <c r="D82" s="46"/>
      <c r="E82" s="29"/>
      <c r="F82" s="29"/>
      <c r="G82" s="29"/>
      <c r="H82" s="29"/>
      <c r="I82" s="29"/>
      <c r="J82" s="29"/>
    </row>
    <row r="83" spans="1:10" x14ac:dyDescent="0.25">
      <c r="A83" s="49" t="s">
        <v>86</v>
      </c>
    </row>
    <row r="84" spans="1:10" x14ac:dyDescent="0.25">
      <c r="A84" s="34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34" t="s">
        <v>87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15.75" customHeight="1" x14ac:dyDescent="0.25">
      <c r="A86" s="34" t="s">
        <v>85</v>
      </c>
      <c r="B86" s="2"/>
      <c r="C86" s="2"/>
      <c r="D86" s="2"/>
      <c r="E86" s="2"/>
      <c r="F86" s="2"/>
      <c r="G86" s="2"/>
      <c r="H86" s="2"/>
      <c r="I86" s="2"/>
      <c r="J86" s="2"/>
    </row>
    <row r="87" spans="1:10" ht="20.25" customHeight="1" x14ac:dyDescent="0.25">
      <c r="A87" s="1" t="s">
        <v>88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ht="70.5" customHeight="1" x14ac:dyDescent="0.25">
      <c r="A88" s="34" t="s">
        <v>89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ht="41.25" customHeight="1" x14ac:dyDescent="0.25">
      <c r="A89" s="34" t="s">
        <v>90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ht="30" customHeight="1" x14ac:dyDescent="0.25">
      <c r="A90" s="34" t="s">
        <v>91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ht="117.75" customHeight="1" x14ac:dyDescent="0.25">
      <c r="A91" s="34" t="s">
        <v>92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ht="30" customHeight="1" x14ac:dyDescent="0.25">
      <c r="A92" s="34" t="s">
        <v>93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19.5" customHeight="1" x14ac:dyDescent="0.25">
      <c r="A93" s="34" t="s">
        <v>94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 ht="53.25" customHeight="1" x14ac:dyDescent="0.25">
      <c r="A94" s="34" t="s">
        <v>95</v>
      </c>
      <c r="B94" s="2"/>
      <c r="C94" s="2"/>
      <c r="D94" s="2"/>
      <c r="E94" s="2"/>
      <c r="F94" s="2"/>
      <c r="G94" s="2"/>
      <c r="H94" s="2"/>
      <c r="I94" s="2"/>
      <c r="J94" s="2"/>
    </row>
  </sheetData>
  <autoFilter ref="A4:J78">
    <sortState ref="A5:J78">
      <sortCondition ref="E4:E78"/>
    </sortState>
  </autoFilter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workbookViewId="0">
      <pane xSplit="1" ySplit="4" topLeftCell="B70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defaultColWidth="11.42578125" defaultRowHeight="15" x14ac:dyDescent="0.25"/>
  <cols>
    <col min="1" max="1" width="50" customWidth="1"/>
  </cols>
  <sheetData>
    <row r="1" spans="1:10" x14ac:dyDescent="0.25">
      <c r="A1" s="38" t="s">
        <v>0</v>
      </c>
    </row>
    <row r="2" spans="1:10" x14ac:dyDescent="0.25">
      <c r="A2" s="39" t="s">
        <v>100</v>
      </c>
    </row>
    <row r="3" spans="1:10" x14ac:dyDescent="0.25">
      <c r="J3" s="35" t="s">
        <v>99</v>
      </c>
    </row>
    <row r="4" spans="1:10" ht="30" customHeight="1" x14ac:dyDescent="0.25">
      <c r="A4" s="4"/>
      <c r="B4" s="5" t="s">
        <v>98</v>
      </c>
      <c r="C4" s="5" t="s">
        <v>108</v>
      </c>
      <c r="D4" s="6" t="s">
        <v>2</v>
      </c>
      <c r="E4" s="7" t="s">
        <v>3</v>
      </c>
      <c r="F4" s="7" t="s">
        <v>4</v>
      </c>
      <c r="G4" s="7" t="s">
        <v>5</v>
      </c>
      <c r="H4" s="7" t="s">
        <v>96</v>
      </c>
      <c r="I4" s="7" t="s">
        <v>7</v>
      </c>
      <c r="J4" s="40" t="s">
        <v>8</v>
      </c>
    </row>
    <row r="5" spans="1:10" x14ac:dyDescent="0.25">
      <c r="A5" s="8" t="s">
        <v>9</v>
      </c>
      <c r="B5" s="9">
        <v>20058</v>
      </c>
      <c r="C5" s="10">
        <f>(0/B5*100)</f>
        <v>0</v>
      </c>
      <c r="D5" s="11">
        <v>20058</v>
      </c>
      <c r="E5" s="10">
        <v>0</v>
      </c>
      <c r="F5" s="10">
        <v>0</v>
      </c>
      <c r="G5" s="10">
        <v>0</v>
      </c>
      <c r="H5" s="10">
        <v>100</v>
      </c>
      <c r="I5" s="10">
        <v>0</v>
      </c>
      <c r="J5" s="10">
        <v>0</v>
      </c>
    </row>
    <row r="6" spans="1:10" x14ac:dyDescent="0.25">
      <c r="A6" s="12" t="s">
        <v>11</v>
      </c>
      <c r="B6" s="13">
        <v>6504</v>
      </c>
      <c r="C6" s="14">
        <v>97.94</v>
      </c>
      <c r="D6" s="15">
        <v>134</v>
      </c>
      <c r="E6" s="14">
        <v>0</v>
      </c>
      <c r="F6" s="14">
        <v>0</v>
      </c>
      <c r="G6" s="14">
        <v>0</v>
      </c>
      <c r="H6" s="14">
        <v>100</v>
      </c>
      <c r="I6" s="14">
        <v>0</v>
      </c>
      <c r="J6" s="14">
        <v>0</v>
      </c>
    </row>
    <row r="7" spans="1:10" x14ac:dyDescent="0.25">
      <c r="A7" s="12" t="s">
        <v>12</v>
      </c>
      <c r="B7" s="13">
        <v>5456</v>
      </c>
      <c r="C7" s="14">
        <f t="shared" ref="C7:C30" si="0">(0/B7*100)</f>
        <v>0</v>
      </c>
      <c r="D7" s="15">
        <v>5456</v>
      </c>
      <c r="E7" s="14">
        <v>0</v>
      </c>
      <c r="F7" s="14">
        <v>0</v>
      </c>
      <c r="G7" s="14">
        <v>0</v>
      </c>
      <c r="H7" s="14">
        <v>100</v>
      </c>
      <c r="I7" s="14">
        <v>0</v>
      </c>
      <c r="J7" s="14">
        <v>0</v>
      </c>
    </row>
    <row r="8" spans="1:10" x14ac:dyDescent="0.25">
      <c r="A8" s="12" t="s">
        <v>13</v>
      </c>
      <c r="B8" s="13">
        <v>5895</v>
      </c>
      <c r="C8" s="14">
        <f t="shared" si="0"/>
        <v>0</v>
      </c>
      <c r="D8" s="15">
        <v>5895</v>
      </c>
      <c r="E8" s="14">
        <v>0</v>
      </c>
      <c r="F8" s="14">
        <v>0</v>
      </c>
      <c r="G8" s="14">
        <v>0</v>
      </c>
      <c r="H8" s="14">
        <v>100</v>
      </c>
      <c r="I8" s="14">
        <v>0</v>
      </c>
      <c r="J8" s="14">
        <v>0</v>
      </c>
    </row>
    <row r="9" spans="1:10" x14ac:dyDescent="0.25">
      <c r="A9" s="12" t="s">
        <v>14</v>
      </c>
      <c r="B9" s="13">
        <v>5712</v>
      </c>
      <c r="C9" s="14">
        <f t="shared" si="0"/>
        <v>0</v>
      </c>
      <c r="D9" s="15">
        <v>5712</v>
      </c>
      <c r="E9" s="14">
        <v>0</v>
      </c>
      <c r="F9" s="14">
        <v>0</v>
      </c>
      <c r="G9" s="14">
        <v>0</v>
      </c>
      <c r="H9" s="14">
        <v>100</v>
      </c>
      <c r="I9" s="14">
        <v>0</v>
      </c>
      <c r="J9" s="14">
        <v>0</v>
      </c>
    </row>
    <row r="10" spans="1:10" x14ac:dyDescent="0.25">
      <c r="A10" s="12" t="s">
        <v>15</v>
      </c>
      <c r="B10" s="13">
        <v>5519</v>
      </c>
      <c r="C10" s="14">
        <f t="shared" si="0"/>
        <v>0</v>
      </c>
      <c r="D10" s="15">
        <v>5519</v>
      </c>
      <c r="E10" s="14">
        <v>0</v>
      </c>
      <c r="F10" s="14">
        <v>0</v>
      </c>
      <c r="G10" s="14">
        <v>0</v>
      </c>
      <c r="H10" s="14">
        <v>100</v>
      </c>
      <c r="I10" s="14">
        <v>0</v>
      </c>
      <c r="J10" s="14">
        <v>0</v>
      </c>
    </row>
    <row r="11" spans="1:10" x14ac:dyDescent="0.25">
      <c r="A11" s="12" t="s">
        <v>16</v>
      </c>
      <c r="B11" s="13">
        <v>6349</v>
      </c>
      <c r="C11" s="14">
        <f t="shared" si="0"/>
        <v>0</v>
      </c>
      <c r="D11" s="15">
        <v>6349</v>
      </c>
      <c r="E11" s="14">
        <v>0</v>
      </c>
      <c r="F11" s="14">
        <v>0</v>
      </c>
      <c r="G11" s="14">
        <v>0</v>
      </c>
      <c r="H11" s="14">
        <v>100</v>
      </c>
      <c r="I11" s="14">
        <v>0</v>
      </c>
      <c r="J11" s="14">
        <v>0</v>
      </c>
    </row>
    <row r="12" spans="1:10" x14ac:dyDescent="0.25">
      <c r="A12" s="12" t="s">
        <v>17</v>
      </c>
      <c r="B12" s="13">
        <v>5571</v>
      </c>
      <c r="C12" s="14">
        <f t="shared" si="0"/>
        <v>0</v>
      </c>
      <c r="D12" s="15">
        <v>5571</v>
      </c>
      <c r="E12" s="14">
        <v>0</v>
      </c>
      <c r="F12" s="14">
        <v>0</v>
      </c>
      <c r="G12" s="14">
        <v>0</v>
      </c>
      <c r="H12" s="14">
        <v>100</v>
      </c>
      <c r="I12" s="14">
        <v>0</v>
      </c>
      <c r="J12" s="14">
        <v>0</v>
      </c>
    </row>
    <row r="13" spans="1:10" x14ac:dyDescent="0.25">
      <c r="A13" s="12" t="s">
        <v>18</v>
      </c>
      <c r="B13" s="13">
        <v>5316</v>
      </c>
      <c r="C13" s="14">
        <f t="shared" si="0"/>
        <v>0</v>
      </c>
      <c r="D13" s="15">
        <v>5316</v>
      </c>
      <c r="E13" s="14">
        <v>0</v>
      </c>
      <c r="F13" s="14">
        <v>0</v>
      </c>
      <c r="G13" s="14">
        <v>0</v>
      </c>
      <c r="H13" s="14">
        <v>100</v>
      </c>
      <c r="I13" s="14">
        <v>0</v>
      </c>
      <c r="J13" s="14">
        <v>0</v>
      </c>
    </row>
    <row r="14" spans="1:10" x14ac:dyDescent="0.25">
      <c r="A14" s="12" t="s">
        <v>19</v>
      </c>
      <c r="B14" s="13">
        <v>6513</v>
      </c>
      <c r="C14" s="14">
        <f t="shared" si="0"/>
        <v>0</v>
      </c>
      <c r="D14" s="15">
        <v>6513</v>
      </c>
      <c r="E14" s="14">
        <v>0</v>
      </c>
      <c r="F14" s="14">
        <v>0</v>
      </c>
      <c r="G14" s="14">
        <v>0</v>
      </c>
      <c r="H14" s="14">
        <v>100</v>
      </c>
      <c r="I14" s="14">
        <v>0</v>
      </c>
      <c r="J14" s="14">
        <v>0</v>
      </c>
    </row>
    <row r="15" spans="1:10" x14ac:dyDescent="0.25">
      <c r="A15" s="12" t="s">
        <v>20</v>
      </c>
      <c r="B15" s="13">
        <v>7267</v>
      </c>
      <c r="C15" s="14">
        <f t="shared" si="0"/>
        <v>0</v>
      </c>
      <c r="D15" s="15">
        <v>7267</v>
      </c>
      <c r="E15" s="14">
        <v>0</v>
      </c>
      <c r="F15" s="14">
        <v>0</v>
      </c>
      <c r="G15" s="14">
        <v>0</v>
      </c>
      <c r="H15" s="14">
        <v>100</v>
      </c>
      <c r="I15" s="14">
        <v>0</v>
      </c>
      <c r="J15" s="14">
        <v>0</v>
      </c>
    </row>
    <row r="16" spans="1:10" x14ac:dyDescent="0.25">
      <c r="A16" s="12" t="s">
        <v>21</v>
      </c>
      <c r="B16" s="13">
        <v>4826</v>
      </c>
      <c r="C16" s="14">
        <f t="shared" si="0"/>
        <v>0</v>
      </c>
      <c r="D16" s="15">
        <v>4826</v>
      </c>
      <c r="E16" s="14">
        <v>0</v>
      </c>
      <c r="F16" s="14">
        <v>0</v>
      </c>
      <c r="G16" s="14">
        <v>0</v>
      </c>
      <c r="H16" s="14">
        <v>100</v>
      </c>
      <c r="I16" s="14">
        <v>0</v>
      </c>
      <c r="J16" s="14">
        <v>0</v>
      </c>
    </row>
    <row r="17" spans="1:10" x14ac:dyDescent="0.25">
      <c r="A17" s="12" t="s">
        <v>22</v>
      </c>
      <c r="B17" s="13">
        <v>4546</v>
      </c>
      <c r="C17" s="14">
        <f t="shared" si="0"/>
        <v>0</v>
      </c>
      <c r="D17" s="15">
        <v>4546</v>
      </c>
      <c r="E17" s="14">
        <v>0</v>
      </c>
      <c r="F17" s="14">
        <v>0</v>
      </c>
      <c r="G17" s="14">
        <v>0</v>
      </c>
      <c r="H17" s="14">
        <v>100</v>
      </c>
      <c r="I17" s="14">
        <v>0</v>
      </c>
      <c r="J17" s="14">
        <v>0</v>
      </c>
    </row>
    <row r="18" spans="1:10" x14ac:dyDescent="0.25">
      <c r="A18" s="12" t="s">
        <v>23</v>
      </c>
      <c r="B18" s="13">
        <v>5324</v>
      </c>
      <c r="C18" s="14">
        <f t="shared" si="0"/>
        <v>0</v>
      </c>
      <c r="D18" s="15">
        <v>5324</v>
      </c>
      <c r="E18" s="14">
        <v>0</v>
      </c>
      <c r="F18" s="14">
        <v>0</v>
      </c>
      <c r="G18" s="14">
        <v>0</v>
      </c>
      <c r="H18" s="14">
        <v>100</v>
      </c>
      <c r="I18" s="14">
        <v>0</v>
      </c>
      <c r="J18" s="14">
        <v>0</v>
      </c>
    </row>
    <row r="19" spans="1:10" x14ac:dyDescent="0.25">
      <c r="A19" s="12" t="s">
        <v>24</v>
      </c>
      <c r="B19" s="13">
        <v>3634</v>
      </c>
      <c r="C19" s="14">
        <f t="shared" si="0"/>
        <v>0</v>
      </c>
      <c r="D19" s="15">
        <v>3634</v>
      </c>
      <c r="E19" s="14">
        <v>0</v>
      </c>
      <c r="F19" s="14">
        <v>0</v>
      </c>
      <c r="G19" s="14">
        <v>0</v>
      </c>
      <c r="H19" s="14">
        <v>100</v>
      </c>
      <c r="I19" s="14">
        <v>0</v>
      </c>
      <c r="J19" s="14">
        <v>0</v>
      </c>
    </row>
    <row r="20" spans="1:10" x14ac:dyDescent="0.25">
      <c r="A20" s="12" t="s">
        <v>25</v>
      </c>
      <c r="B20" s="13">
        <v>5325</v>
      </c>
      <c r="C20" s="14">
        <f t="shared" si="0"/>
        <v>0</v>
      </c>
      <c r="D20" s="15">
        <v>5325</v>
      </c>
      <c r="E20" s="14">
        <v>0</v>
      </c>
      <c r="F20" s="14">
        <v>0</v>
      </c>
      <c r="G20" s="14">
        <v>0</v>
      </c>
      <c r="H20" s="14">
        <v>100</v>
      </c>
      <c r="I20" s="14">
        <v>0</v>
      </c>
      <c r="J20" s="14">
        <v>0</v>
      </c>
    </row>
    <row r="21" spans="1:10" x14ac:dyDescent="0.25">
      <c r="A21" s="12" t="s">
        <v>26</v>
      </c>
      <c r="B21" s="13">
        <v>5665</v>
      </c>
      <c r="C21" s="14">
        <f t="shared" si="0"/>
        <v>0</v>
      </c>
      <c r="D21" s="15">
        <v>5665</v>
      </c>
      <c r="E21" s="14">
        <v>0</v>
      </c>
      <c r="F21" s="14">
        <v>0</v>
      </c>
      <c r="G21" s="14">
        <v>0</v>
      </c>
      <c r="H21" s="14">
        <v>100</v>
      </c>
      <c r="I21" s="14">
        <v>0</v>
      </c>
      <c r="J21" s="14">
        <v>0</v>
      </c>
    </row>
    <row r="22" spans="1:10" x14ac:dyDescent="0.25">
      <c r="A22" s="12" t="s">
        <v>27</v>
      </c>
      <c r="B22" s="13">
        <v>12083</v>
      </c>
      <c r="C22" s="14">
        <f t="shared" si="0"/>
        <v>0</v>
      </c>
      <c r="D22" s="15">
        <v>12083</v>
      </c>
      <c r="E22" s="14">
        <v>0</v>
      </c>
      <c r="F22" s="14">
        <v>0</v>
      </c>
      <c r="G22" s="14">
        <v>0</v>
      </c>
      <c r="H22" s="14">
        <v>100</v>
      </c>
      <c r="I22" s="14">
        <v>0</v>
      </c>
      <c r="J22" s="14">
        <v>0</v>
      </c>
    </row>
    <row r="23" spans="1:10" x14ac:dyDescent="0.25">
      <c r="A23" s="12" t="s">
        <v>28</v>
      </c>
      <c r="B23" s="13">
        <v>4876</v>
      </c>
      <c r="C23" s="14">
        <f t="shared" si="0"/>
        <v>0</v>
      </c>
      <c r="D23" s="15">
        <v>4876</v>
      </c>
      <c r="E23" s="14">
        <v>0</v>
      </c>
      <c r="F23" s="14">
        <v>0</v>
      </c>
      <c r="G23" s="14">
        <v>0</v>
      </c>
      <c r="H23" s="14">
        <v>100</v>
      </c>
      <c r="I23" s="14">
        <v>0</v>
      </c>
      <c r="J23" s="14">
        <v>0</v>
      </c>
    </row>
    <row r="24" spans="1:10" x14ac:dyDescent="0.25">
      <c r="A24" s="12" t="s">
        <v>29</v>
      </c>
      <c r="B24" s="13">
        <v>4692</v>
      </c>
      <c r="C24" s="14">
        <f t="shared" si="0"/>
        <v>0</v>
      </c>
      <c r="D24" s="15">
        <v>4692</v>
      </c>
      <c r="E24" s="14">
        <v>0</v>
      </c>
      <c r="F24" s="14">
        <v>0</v>
      </c>
      <c r="G24" s="14">
        <v>0</v>
      </c>
      <c r="H24" s="14">
        <v>100</v>
      </c>
      <c r="I24" s="14">
        <v>0</v>
      </c>
      <c r="J24" s="14">
        <v>0</v>
      </c>
    </row>
    <row r="25" spans="1:10" x14ac:dyDescent="0.25">
      <c r="A25" s="12" t="s">
        <v>30</v>
      </c>
      <c r="B25" s="13">
        <v>5375</v>
      </c>
      <c r="C25" s="14">
        <f t="shared" si="0"/>
        <v>0</v>
      </c>
      <c r="D25" s="15">
        <v>5375</v>
      </c>
      <c r="E25" s="14">
        <v>0</v>
      </c>
      <c r="F25" s="14">
        <v>0</v>
      </c>
      <c r="G25" s="14">
        <v>0</v>
      </c>
      <c r="H25" s="14">
        <v>100</v>
      </c>
      <c r="I25" s="14">
        <v>0</v>
      </c>
      <c r="J25" s="14">
        <v>0</v>
      </c>
    </row>
    <row r="26" spans="1:10" x14ac:dyDescent="0.25">
      <c r="A26" s="12" t="s">
        <v>31</v>
      </c>
      <c r="B26" s="13">
        <v>14167</v>
      </c>
      <c r="C26" s="14">
        <f t="shared" si="0"/>
        <v>0</v>
      </c>
      <c r="D26" s="15">
        <v>14167</v>
      </c>
      <c r="E26" s="14">
        <v>0</v>
      </c>
      <c r="F26" s="14">
        <v>0</v>
      </c>
      <c r="G26" s="14">
        <v>0</v>
      </c>
      <c r="H26" s="14">
        <v>100</v>
      </c>
      <c r="I26" s="14">
        <v>0</v>
      </c>
      <c r="J26" s="14">
        <v>0</v>
      </c>
    </row>
    <row r="27" spans="1:10" x14ac:dyDescent="0.25">
      <c r="A27" s="12" t="s">
        <v>32</v>
      </c>
      <c r="B27" s="13">
        <v>5826</v>
      </c>
      <c r="C27" s="14">
        <f t="shared" si="0"/>
        <v>0</v>
      </c>
      <c r="D27" s="15">
        <v>5826</v>
      </c>
      <c r="E27" s="14">
        <v>0</v>
      </c>
      <c r="F27" s="14">
        <v>0</v>
      </c>
      <c r="G27" s="14">
        <v>0</v>
      </c>
      <c r="H27" s="14">
        <v>100</v>
      </c>
      <c r="I27" s="14">
        <v>0</v>
      </c>
      <c r="J27" s="14">
        <v>0</v>
      </c>
    </row>
    <row r="28" spans="1:10" x14ac:dyDescent="0.25">
      <c r="A28" s="12" t="s">
        <v>33</v>
      </c>
      <c r="B28" s="13">
        <v>1657</v>
      </c>
      <c r="C28" s="14">
        <f t="shared" si="0"/>
        <v>0</v>
      </c>
      <c r="D28" s="15">
        <v>1657</v>
      </c>
      <c r="E28" s="14">
        <v>0</v>
      </c>
      <c r="F28" s="14">
        <v>0</v>
      </c>
      <c r="G28" s="14">
        <v>0</v>
      </c>
      <c r="H28" s="14">
        <v>100</v>
      </c>
      <c r="I28" s="14">
        <v>0</v>
      </c>
      <c r="J28" s="14">
        <v>0</v>
      </c>
    </row>
    <row r="29" spans="1:10" x14ac:dyDescent="0.25">
      <c r="A29" s="12" t="s">
        <v>34</v>
      </c>
      <c r="B29" s="13">
        <v>7841</v>
      </c>
      <c r="C29" s="14">
        <f t="shared" si="0"/>
        <v>0</v>
      </c>
      <c r="D29" s="15">
        <v>7841</v>
      </c>
      <c r="E29" s="14">
        <v>0</v>
      </c>
      <c r="F29" s="14">
        <v>0</v>
      </c>
      <c r="G29" s="14">
        <v>0</v>
      </c>
      <c r="H29" s="14">
        <v>100</v>
      </c>
      <c r="I29" s="14">
        <v>0</v>
      </c>
      <c r="J29" s="14">
        <v>0</v>
      </c>
    </row>
    <row r="30" spans="1:10" x14ac:dyDescent="0.25">
      <c r="A30" s="12" t="s">
        <v>35</v>
      </c>
      <c r="B30" s="13">
        <v>8861</v>
      </c>
      <c r="C30" s="14">
        <f t="shared" si="0"/>
        <v>0</v>
      </c>
      <c r="D30" s="15">
        <v>8861</v>
      </c>
      <c r="E30" s="14">
        <v>0</v>
      </c>
      <c r="F30" s="14">
        <v>0</v>
      </c>
      <c r="G30" s="14">
        <v>0</v>
      </c>
      <c r="H30" s="14">
        <v>100</v>
      </c>
      <c r="I30" s="14">
        <v>0</v>
      </c>
      <c r="J30" s="14">
        <v>0</v>
      </c>
    </row>
    <row r="31" spans="1:10" x14ac:dyDescent="0.25">
      <c r="A31" s="12" t="s">
        <v>45</v>
      </c>
      <c r="B31" s="13">
        <v>6647</v>
      </c>
      <c r="C31" s="14">
        <f>(13/B31*100)</f>
        <v>0.19557695200842487</v>
      </c>
      <c r="D31" s="15">
        <v>6634</v>
      </c>
      <c r="E31" s="14">
        <v>21.02807425</v>
      </c>
      <c r="F31" s="14">
        <v>16.953835290000001</v>
      </c>
      <c r="G31" s="14">
        <v>58.684891020000002</v>
      </c>
      <c r="H31" s="14">
        <v>0</v>
      </c>
      <c r="I31" s="14">
        <v>0</v>
      </c>
      <c r="J31" s="14">
        <v>3.33319944</v>
      </c>
    </row>
    <row r="32" spans="1:10" x14ac:dyDescent="0.25">
      <c r="A32" s="20" t="s">
        <v>38</v>
      </c>
      <c r="B32" s="21">
        <v>9841</v>
      </c>
      <c r="C32" s="22">
        <f>(19/B32*100)</f>
        <v>0.19306980997866072</v>
      </c>
      <c r="D32" s="23">
        <v>9822</v>
      </c>
      <c r="E32" s="22">
        <v>21.325113900000002</v>
      </c>
      <c r="F32" s="22">
        <v>27.345222079999999</v>
      </c>
      <c r="G32" s="22">
        <v>49.665109090000001</v>
      </c>
      <c r="H32" s="22">
        <v>0</v>
      </c>
      <c r="I32" s="22">
        <v>0</v>
      </c>
      <c r="J32" s="22">
        <v>1.66455493</v>
      </c>
    </row>
    <row r="33" spans="1:10" x14ac:dyDescent="0.25">
      <c r="A33" s="12" t="s">
        <v>49</v>
      </c>
      <c r="B33" s="13">
        <v>5581</v>
      </c>
      <c r="C33" s="14">
        <f>(28/B33*100)</f>
        <v>0.50170220390610998</v>
      </c>
      <c r="D33" s="15">
        <v>5553</v>
      </c>
      <c r="E33" s="14">
        <v>26.12676347</v>
      </c>
      <c r="F33" s="14">
        <v>33.563136880000002</v>
      </c>
      <c r="G33" s="14">
        <v>38.718378530000003</v>
      </c>
      <c r="H33" s="14">
        <v>0</v>
      </c>
      <c r="I33" s="14">
        <v>0</v>
      </c>
      <c r="J33" s="14">
        <v>1.5917211200000001</v>
      </c>
    </row>
    <row r="34" spans="1:10" x14ac:dyDescent="0.25">
      <c r="A34" s="12" t="s">
        <v>57</v>
      </c>
      <c r="B34" s="13">
        <v>7708</v>
      </c>
      <c r="C34" s="14">
        <f>(8/B34*100)</f>
        <v>0.10378827192527244</v>
      </c>
      <c r="D34" s="15">
        <v>7700</v>
      </c>
      <c r="E34" s="14">
        <v>28.12235489</v>
      </c>
      <c r="F34" s="14">
        <v>36.929436760000002</v>
      </c>
      <c r="G34" s="14">
        <v>34.463320250000002</v>
      </c>
      <c r="H34" s="14">
        <v>0</v>
      </c>
      <c r="I34" s="14">
        <v>0</v>
      </c>
      <c r="J34" s="14">
        <v>0.48488810999999998</v>
      </c>
    </row>
    <row r="35" spans="1:10" s="24" customFormat="1" x14ac:dyDescent="0.25">
      <c r="A35" s="16" t="s">
        <v>37</v>
      </c>
      <c r="B35" s="17">
        <v>23141</v>
      </c>
      <c r="C35" s="18">
        <f>(2723/B35*100)</f>
        <v>11.76699364763839</v>
      </c>
      <c r="D35" s="19">
        <v>20418</v>
      </c>
      <c r="E35" s="18">
        <v>29.209565730000001</v>
      </c>
      <c r="F35" s="18">
        <v>15.960212029999999</v>
      </c>
      <c r="G35" s="18">
        <v>28.227735079999999</v>
      </c>
      <c r="H35" s="18">
        <v>0</v>
      </c>
      <c r="I35" s="18">
        <v>0</v>
      </c>
      <c r="J35" s="18">
        <v>26.602487159999999</v>
      </c>
    </row>
    <row r="36" spans="1:10" x14ac:dyDescent="0.25">
      <c r="A36" s="12" t="s">
        <v>69</v>
      </c>
      <c r="B36" s="13">
        <v>4476</v>
      </c>
      <c r="C36" s="14">
        <f>(5/B36*100)</f>
        <v>0.11170688114387846</v>
      </c>
      <c r="D36" s="15">
        <v>4471</v>
      </c>
      <c r="E36" s="14">
        <v>31.10034344</v>
      </c>
      <c r="F36" s="14">
        <v>24.321204049999999</v>
      </c>
      <c r="G36" s="14">
        <v>43.931817270000003</v>
      </c>
      <c r="H36" s="14">
        <v>0</v>
      </c>
      <c r="I36" s="14">
        <v>0</v>
      </c>
      <c r="J36" s="14">
        <v>0.64663523999999994</v>
      </c>
    </row>
    <row r="37" spans="1:10" x14ac:dyDescent="0.25">
      <c r="A37" s="12" t="s">
        <v>60</v>
      </c>
      <c r="B37" s="13">
        <v>5741</v>
      </c>
      <c r="C37" s="14">
        <f>(73/B37*100)</f>
        <v>1.2715554781396969</v>
      </c>
      <c r="D37" s="15">
        <v>5668</v>
      </c>
      <c r="E37" s="14">
        <v>31.475333760000002</v>
      </c>
      <c r="F37" s="14">
        <v>25.07820224</v>
      </c>
      <c r="G37" s="14">
        <v>40.912488439999997</v>
      </c>
      <c r="H37" s="14">
        <v>0</v>
      </c>
      <c r="I37" s="14">
        <v>0</v>
      </c>
      <c r="J37" s="14">
        <v>2.53397556</v>
      </c>
    </row>
    <row r="38" spans="1:10" x14ac:dyDescent="0.25">
      <c r="A38" s="12" t="s">
        <v>36</v>
      </c>
      <c r="B38" s="13">
        <v>4740</v>
      </c>
      <c r="C38" s="14">
        <f>(436/B38*100)</f>
        <v>9.1983122362869185</v>
      </c>
      <c r="D38" s="15">
        <v>4304</v>
      </c>
      <c r="E38" s="14">
        <v>31.878276639999999</v>
      </c>
      <c r="F38" s="14">
        <v>11.039647860000001</v>
      </c>
      <c r="G38" s="14">
        <v>45.956769489999999</v>
      </c>
      <c r="H38" s="14">
        <v>0</v>
      </c>
      <c r="I38" s="14">
        <v>0</v>
      </c>
      <c r="J38" s="14">
        <v>11.12530602</v>
      </c>
    </row>
    <row r="39" spans="1:10" x14ac:dyDescent="0.25">
      <c r="A39" s="12" t="s">
        <v>42</v>
      </c>
      <c r="B39" s="13">
        <v>6971</v>
      </c>
      <c r="C39" s="14">
        <f>(19/B39*100)</f>
        <v>0.27255773920527904</v>
      </c>
      <c r="D39" s="15">
        <v>6952</v>
      </c>
      <c r="E39" s="14">
        <v>32.676416949999997</v>
      </c>
      <c r="F39" s="14">
        <v>32.003560309999997</v>
      </c>
      <c r="G39" s="14">
        <v>32.495822789999998</v>
      </c>
      <c r="H39" s="14">
        <v>0</v>
      </c>
      <c r="I39" s="14">
        <v>0</v>
      </c>
      <c r="J39" s="14">
        <v>2.8241999600000001</v>
      </c>
    </row>
    <row r="40" spans="1:10" x14ac:dyDescent="0.25">
      <c r="A40" s="12" t="s">
        <v>39</v>
      </c>
      <c r="B40" s="13">
        <v>6866</v>
      </c>
      <c r="C40" s="14">
        <f>(114/B40*100)</f>
        <v>1.6603553743081854</v>
      </c>
      <c r="D40" s="15">
        <v>6752</v>
      </c>
      <c r="E40" s="14">
        <v>33.465066280000002</v>
      </c>
      <c r="F40" s="14">
        <v>15.33026806</v>
      </c>
      <c r="G40" s="14">
        <v>32.235813450000002</v>
      </c>
      <c r="H40" s="14">
        <v>10.57769527</v>
      </c>
      <c r="I40" s="14">
        <v>0</v>
      </c>
      <c r="J40" s="14">
        <v>8.3911569299999993</v>
      </c>
    </row>
    <row r="41" spans="1:10" x14ac:dyDescent="0.25">
      <c r="A41" s="12" t="s">
        <v>55</v>
      </c>
      <c r="B41" s="13">
        <v>9651</v>
      </c>
      <c r="C41" s="14">
        <f>(475/B41*100)</f>
        <v>4.9217697647912129</v>
      </c>
      <c r="D41" s="15">
        <v>9176</v>
      </c>
      <c r="E41" s="14">
        <v>34.646916589999996</v>
      </c>
      <c r="F41" s="14">
        <v>14.35784872</v>
      </c>
      <c r="G41" s="14">
        <v>42.223671760000002</v>
      </c>
      <c r="H41" s="14">
        <v>3.1276174499999998</v>
      </c>
      <c r="I41" s="14">
        <v>0</v>
      </c>
      <c r="J41" s="14">
        <v>5.6439454800000002</v>
      </c>
    </row>
    <row r="42" spans="1:10" x14ac:dyDescent="0.25">
      <c r="A42" s="12" t="s">
        <v>48</v>
      </c>
      <c r="B42" s="13">
        <v>11583</v>
      </c>
      <c r="C42" s="14">
        <f>(505/B42*100)</f>
        <v>4.359837693171027</v>
      </c>
      <c r="D42" s="15">
        <v>11078</v>
      </c>
      <c r="E42" s="14">
        <v>35.79827762</v>
      </c>
      <c r="F42" s="14">
        <v>21.974065289999999</v>
      </c>
      <c r="G42" s="14">
        <v>37.105294030000003</v>
      </c>
      <c r="H42" s="14">
        <v>0</v>
      </c>
      <c r="I42" s="14">
        <v>0</v>
      </c>
      <c r="J42" s="14">
        <v>5.1223630599999996</v>
      </c>
    </row>
    <row r="43" spans="1:10" x14ac:dyDescent="0.25">
      <c r="A43" s="12" t="s">
        <v>63</v>
      </c>
      <c r="B43" s="13">
        <v>5299</v>
      </c>
      <c r="C43" s="14">
        <f>(159/B43*100)</f>
        <v>3.0005661445555765</v>
      </c>
      <c r="D43" s="15">
        <v>5140</v>
      </c>
      <c r="E43" s="14">
        <v>37.919218299999997</v>
      </c>
      <c r="F43" s="14">
        <v>14.409257780000001</v>
      </c>
      <c r="G43" s="14">
        <v>40.23018141</v>
      </c>
      <c r="H43" s="14">
        <v>0</v>
      </c>
      <c r="I43" s="14">
        <v>0</v>
      </c>
      <c r="J43" s="14">
        <v>7.4413425200000001</v>
      </c>
    </row>
    <row r="44" spans="1:10" x14ac:dyDescent="0.25">
      <c r="A44" s="12" t="s">
        <v>64</v>
      </c>
      <c r="B44" s="13">
        <v>5658</v>
      </c>
      <c r="C44" s="14">
        <f>(123/B44*100)</f>
        <v>2.1739130434782608</v>
      </c>
      <c r="D44" s="15">
        <v>5535</v>
      </c>
      <c r="E44" s="14">
        <v>38.10514663</v>
      </c>
      <c r="F44" s="14">
        <v>22.620939140000001</v>
      </c>
      <c r="G44" s="14">
        <v>34.541258249999998</v>
      </c>
      <c r="H44" s="14">
        <v>0</v>
      </c>
      <c r="I44" s="14">
        <v>0</v>
      </c>
      <c r="J44" s="14">
        <v>4.7326559699999997</v>
      </c>
    </row>
    <row r="45" spans="1:10" x14ac:dyDescent="0.25">
      <c r="A45" s="12" t="s">
        <v>43</v>
      </c>
      <c r="B45" s="13">
        <v>7568</v>
      </c>
      <c r="C45" s="14">
        <f>(123/B45*100)</f>
        <v>1.6252642706131077</v>
      </c>
      <c r="D45" s="15">
        <v>7445</v>
      </c>
      <c r="E45" s="14">
        <v>38.18634454</v>
      </c>
      <c r="F45" s="14">
        <v>24.32363303</v>
      </c>
      <c r="G45" s="14">
        <v>35.25835833</v>
      </c>
      <c r="H45" s="14">
        <v>0</v>
      </c>
      <c r="I45" s="14">
        <v>0</v>
      </c>
      <c r="J45" s="14">
        <v>2.2316641000000002</v>
      </c>
    </row>
    <row r="46" spans="1:10" x14ac:dyDescent="0.25">
      <c r="A46" s="12" t="s">
        <v>70</v>
      </c>
      <c r="B46" s="13">
        <v>6108</v>
      </c>
      <c r="C46" s="14">
        <f>(244/B46*100)</f>
        <v>3.9947609692206938</v>
      </c>
      <c r="D46" s="15">
        <v>5864</v>
      </c>
      <c r="E46" s="14">
        <v>38.691360600000003</v>
      </c>
      <c r="F46" s="14">
        <v>8.7218670700000001</v>
      </c>
      <c r="G46" s="14">
        <v>45.424059710000002</v>
      </c>
      <c r="H46" s="14">
        <v>0</v>
      </c>
      <c r="I46" s="14">
        <v>0</v>
      </c>
      <c r="J46" s="14">
        <v>7.1627126099999998</v>
      </c>
    </row>
    <row r="47" spans="1:10" x14ac:dyDescent="0.25">
      <c r="A47" s="12" t="s">
        <v>41</v>
      </c>
      <c r="B47" s="13">
        <v>6598</v>
      </c>
      <c r="C47" s="14">
        <f>(98/B47*100)</f>
        <v>1.4852985753258563</v>
      </c>
      <c r="D47" s="15">
        <v>6500</v>
      </c>
      <c r="E47" s="14">
        <v>38.923574819999999</v>
      </c>
      <c r="F47" s="14">
        <v>17.350594149999999</v>
      </c>
      <c r="G47" s="14">
        <v>27.325853859999999</v>
      </c>
      <c r="H47" s="14">
        <v>10.379146329999999</v>
      </c>
      <c r="I47" s="14">
        <v>0</v>
      </c>
      <c r="J47" s="14">
        <v>6.0208308400000004</v>
      </c>
    </row>
    <row r="48" spans="1:10" x14ac:dyDescent="0.25">
      <c r="A48" s="20" t="s">
        <v>52</v>
      </c>
      <c r="B48" s="21">
        <v>7053</v>
      </c>
      <c r="C48" s="22">
        <f>(102/B48*100)</f>
        <v>1.446193109315185</v>
      </c>
      <c r="D48" s="23">
        <v>6951</v>
      </c>
      <c r="E48" s="22">
        <v>38.936311750000002</v>
      </c>
      <c r="F48" s="22">
        <v>22.98235923</v>
      </c>
      <c r="G48" s="22">
        <v>33.067793790000003</v>
      </c>
      <c r="H48" s="22">
        <v>0</v>
      </c>
      <c r="I48" s="22">
        <v>0</v>
      </c>
      <c r="J48" s="22">
        <v>5.0135352199999996</v>
      </c>
    </row>
    <row r="49" spans="1:10" x14ac:dyDescent="0.25">
      <c r="A49" s="12" t="s">
        <v>46</v>
      </c>
      <c r="B49" s="13">
        <v>4478</v>
      </c>
      <c r="C49" s="14">
        <f>(16/B49*100)</f>
        <v>0.3573023671281822</v>
      </c>
      <c r="D49" s="15">
        <v>4462</v>
      </c>
      <c r="E49" s="14">
        <v>41.309428879999999</v>
      </c>
      <c r="F49" s="14">
        <v>14.03710238</v>
      </c>
      <c r="G49" s="14">
        <v>42.66565542</v>
      </c>
      <c r="H49" s="14">
        <v>0</v>
      </c>
      <c r="I49" s="14">
        <v>0</v>
      </c>
      <c r="J49" s="14">
        <v>1.9878133099999999</v>
      </c>
    </row>
    <row r="50" spans="1:10" x14ac:dyDescent="0.25">
      <c r="A50" s="12" t="s">
        <v>54</v>
      </c>
      <c r="B50" s="13">
        <v>5809</v>
      </c>
      <c r="C50" s="14">
        <f>(116/B50*100)</f>
        <v>1.9969013599586849</v>
      </c>
      <c r="D50" s="15">
        <v>5693</v>
      </c>
      <c r="E50" s="14">
        <v>41.977726740000001</v>
      </c>
      <c r="F50" s="14">
        <v>19.66309794</v>
      </c>
      <c r="G50" s="14">
        <v>33.842809029999998</v>
      </c>
      <c r="H50" s="14">
        <v>0</v>
      </c>
      <c r="I50" s="14">
        <v>0</v>
      </c>
      <c r="J50" s="14">
        <v>4.5163662899999997</v>
      </c>
    </row>
    <row r="51" spans="1:10" s="24" customFormat="1" x14ac:dyDescent="0.25">
      <c r="A51" s="25" t="s">
        <v>101</v>
      </c>
      <c r="B51" s="26">
        <v>7103</v>
      </c>
      <c r="C51" s="27">
        <v>6.05</v>
      </c>
      <c r="D51" s="28">
        <v>6608</v>
      </c>
      <c r="E51" s="27">
        <v>43.96</v>
      </c>
      <c r="F51" s="27">
        <v>13.61</v>
      </c>
      <c r="G51" s="27">
        <v>23.49</v>
      </c>
      <c r="H51" s="27">
        <v>15.34</v>
      </c>
      <c r="I51" s="27">
        <v>0</v>
      </c>
      <c r="J51" s="27">
        <v>3.6</v>
      </c>
    </row>
    <row r="52" spans="1:10" x14ac:dyDescent="0.25">
      <c r="A52" s="12" t="s">
        <v>75</v>
      </c>
      <c r="B52" s="13">
        <v>5359</v>
      </c>
      <c r="C52" s="14">
        <f>(78/B52*100)</f>
        <v>1.4554954282515395</v>
      </c>
      <c r="D52" s="15">
        <v>5281</v>
      </c>
      <c r="E52" s="14">
        <v>44.6070992</v>
      </c>
      <c r="F52" s="14">
        <v>26.189734439999999</v>
      </c>
      <c r="G52" s="14">
        <v>27.886397670000001</v>
      </c>
      <c r="H52" s="14">
        <v>0</v>
      </c>
      <c r="I52" s="14">
        <v>0</v>
      </c>
      <c r="J52" s="14">
        <v>1.3167686999999999</v>
      </c>
    </row>
    <row r="53" spans="1:10" x14ac:dyDescent="0.25">
      <c r="A53" s="12" t="s">
        <v>65</v>
      </c>
      <c r="B53" s="13">
        <v>6525</v>
      </c>
      <c r="C53" s="14">
        <f>(256/B53*100)</f>
        <v>3.9233716475095783</v>
      </c>
      <c r="D53" s="15">
        <v>6269</v>
      </c>
      <c r="E53" s="14">
        <v>45.461931450000002</v>
      </c>
      <c r="F53" s="14">
        <v>22.811780389999999</v>
      </c>
      <c r="G53" s="14">
        <v>27.695555580000001</v>
      </c>
      <c r="H53" s="14">
        <v>0</v>
      </c>
      <c r="I53" s="14">
        <v>0</v>
      </c>
      <c r="J53" s="14">
        <v>4.0307325799999996</v>
      </c>
    </row>
    <row r="54" spans="1:10" x14ac:dyDescent="0.25">
      <c r="A54" s="12" t="s">
        <v>80</v>
      </c>
      <c r="B54" s="13">
        <v>14157</v>
      </c>
      <c r="C54" s="14">
        <f>(5662/B54*100)</f>
        <v>39.994349085258172</v>
      </c>
      <c r="D54" s="15">
        <v>8495</v>
      </c>
      <c r="E54" s="14">
        <v>46.816368500000003</v>
      </c>
      <c r="F54" s="14">
        <v>13.17582913</v>
      </c>
      <c r="G54" s="14">
        <v>26.54136506</v>
      </c>
      <c r="H54" s="14">
        <v>8.9945937100000002</v>
      </c>
      <c r="I54" s="14">
        <v>0</v>
      </c>
      <c r="J54" s="14">
        <v>4.4718435999999997</v>
      </c>
    </row>
    <row r="55" spans="1:10" x14ac:dyDescent="0.25">
      <c r="A55" s="12" t="s">
        <v>61</v>
      </c>
      <c r="B55" s="13">
        <v>5532</v>
      </c>
      <c r="C55" s="14">
        <f>(34/B55*100)</f>
        <v>0.6146059291395517</v>
      </c>
      <c r="D55" s="15">
        <v>5498</v>
      </c>
      <c r="E55" s="14">
        <v>48.087695650000001</v>
      </c>
      <c r="F55" s="14">
        <v>22.434527939999999</v>
      </c>
      <c r="G55" s="14">
        <v>23.610366169999999</v>
      </c>
      <c r="H55" s="14">
        <v>0</v>
      </c>
      <c r="I55" s="14">
        <v>0</v>
      </c>
      <c r="J55" s="14">
        <v>5.8674102399999999</v>
      </c>
    </row>
    <row r="56" spans="1:10" x14ac:dyDescent="0.25">
      <c r="A56" s="12" t="s">
        <v>72</v>
      </c>
      <c r="B56" s="13">
        <v>5860</v>
      </c>
      <c r="C56" s="14">
        <f>(62/B56*100)</f>
        <v>1.0580204778156996</v>
      </c>
      <c r="D56" s="15">
        <v>5798</v>
      </c>
      <c r="E56" s="14">
        <v>48.222675359999997</v>
      </c>
      <c r="F56" s="14">
        <v>12.9812125</v>
      </c>
      <c r="G56" s="14">
        <v>32.919800379999998</v>
      </c>
      <c r="H56" s="14">
        <v>0</v>
      </c>
      <c r="I56" s="14">
        <v>0</v>
      </c>
      <c r="J56" s="14">
        <v>5.8763117600000001</v>
      </c>
    </row>
    <row r="57" spans="1:10" x14ac:dyDescent="0.25">
      <c r="A57" s="12" t="s">
        <v>76</v>
      </c>
      <c r="B57" s="13">
        <v>7007</v>
      </c>
      <c r="C57" s="14">
        <f>(128/B57*100)</f>
        <v>1.826744683887541</v>
      </c>
      <c r="D57" s="15">
        <v>6879</v>
      </c>
      <c r="E57" s="14">
        <v>48.959719280000002</v>
      </c>
      <c r="F57" s="14">
        <v>12.412802989999999</v>
      </c>
      <c r="G57" s="14">
        <v>32.857745749999999</v>
      </c>
      <c r="H57" s="14">
        <v>0.48120063000000002</v>
      </c>
      <c r="I57" s="14">
        <v>0</v>
      </c>
      <c r="J57" s="14">
        <v>5.2885313399999996</v>
      </c>
    </row>
    <row r="58" spans="1:10" x14ac:dyDescent="0.25">
      <c r="A58" s="12" t="s">
        <v>66</v>
      </c>
      <c r="B58" s="13">
        <v>6036</v>
      </c>
      <c r="C58" s="14">
        <f>(223/B58*100)</f>
        <v>3.6944996686547382</v>
      </c>
      <c r="D58" s="15">
        <v>5813</v>
      </c>
      <c r="E58" s="14">
        <v>49.10945633</v>
      </c>
      <c r="F58" s="14">
        <v>21.69953537</v>
      </c>
      <c r="G58" s="14">
        <v>24.347564949999999</v>
      </c>
      <c r="H58" s="14">
        <v>0</v>
      </c>
      <c r="I58" s="14">
        <v>0</v>
      </c>
      <c r="J58" s="14">
        <v>4.8434433400000003</v>
      </c>
    </row>
    <row r="59" spans="1:10" x14ac:dyDescent="0.25">
      <c r="A59" s="12" t="s">
        <v>74</v>
      </c>
      <c r="B59" s="13">
        <v>6894</v>
      </c>
      <c r="C59" s="14">
        <f>(125/B59*100)</f>
        <v>1.8131708732230924</v>
      </c>
      <c r="D59" s="15">
        <v>6769</v>
      </c>
      <c r="E59" s="14">
        <v>49.495181420000002</v>
      </c>
      <c r="F59" s="14">
        <v>13.029628900000001</v>
      </c>
      <c r="G59" s="14">
        <v>29.802379519999999</v>
      </c>
      <c r="H59" s="14">
        <v>2.3745017700000002</v>
      </c>
      <c r="I59" s="14">
        <v>0</v>
      </c>
      <c r="J59" s="14">
        <v>5.2983083899999999</v>
      </c>
    </row>
    <row r="60" spans="1:10" x14ac:dyDescent="0.25">
      <c r="A60" s="12" t="s">
        <v>62</v>
      </c>
      <c r="B60" s="13">
        <v>6736</v>
      </c>
      <c r="C60" s="14">
        <f>(42/B60*100)</f>
        <v>0.62351543942992871</v>
      </c>
      <c r="D60" s="15">
        <v>6694</v>
      </c>
      <c r="E60" s="14">
        <v>52.302716330000003</v>
      </c>
      <c r="F60" s="14">
        <v>19.616636199999999</v>
      </c>
      <c r="G60" s="14">
        <v>24.876705919999999</v>
      </c>
      <c r="H60" s="14">
        <v>0</v>
      </c>
      <c r="I60" s="14">
        <v>0</v>
      </c>
      <c r="J60" s="14">
        <v>3.2039415400000002</v>
      </c>
    </row>
    <row r="61" spans="1:10" x14ac:dyDescent="0.25">
      <c r="A61" s="12" t="s">
        <v>56</v>
      </c>
      <c r="B61" s="13">
        <v>11795</v>
      </c>
      <c r="C61" s="14">
        <f>(971/B61*100)</f>
        <v>8.2323018228062725</v>
      </c>
      <c r="D61" s="15">
        <v>10824</v>
      </c>
      <c r="E61" s="14">
        <v>52.695850729999997</v>
      </c>
      <c r="F61" s="14">
        <v>15.43129278</v>
      </c>
      <c r="G61" s="14">
        <v>26.93290537</v>
      </c>
      <c r="H61" s="14">
        <v>0</v>
      </c>
      <c r="I61" s="14">
        <v>0</v>
      </c>
      <c r="J61" s="14">
        <v>4.9399511199999999</v>
      </c>
    </row>
    <row r="62" spans="1:10" x14ac:dyDescent="0.25">
      <c r="A62" s="12" t="s">
        <v>53</v>
      </c>
      <c r="B62" s="13">
        <v>5587</v>
      </c>
      <c r="C62" s="14">
        <f>(185/B62*100)</f>
        <v>3.3112582781456954</v>
      </c>
      <c r="D62" s="15">
        <v>5402</v>
      </c>
      <c r="E62" s="14">
        <v>54.738570520000003</v>
      </c>
      <c r="F62" s="14">
        <v>23.109341700000002</v>
      </c>
      <c r="G62" s="14">
        <v>20.636894560000002</v>
      </c>
      <c r="H62" s="14">
        <v>0</v>
      </c>
      <c r="I62" s="14">
        <v>0</v>
      </c>
      <c r="J62" s="14">
        <v>1.51519322</v>
      </c>
    </row>
    <row r="63" spans="1:10" x14ac:dyDescent="0.25">
      <c r="A63" s="12" t="s">
        <v>73</v>
      </c>
      <c r="B63" s="13">
        <v>6350</v>
      </c>
      <c r="C63" s="14">
        <f>(79/B63*100)</f>
        <v>1.2440944881889764</v>
      </c>
      <c r="D63" s="15">
        <v>6271</v>
      </c>
      <c r="E63" s="14">
        <v>54.882751839999997</v>
      </c>
      <c r="F63" s="14">
        <v>12.69117211</v>
      </c>
      <c r="G63" s="14">
        <v>24.32070465</v>
      </c>
      <c r="H63" s="14">
        <v>2.5767481600000002</v>
      </c>
      <c r="I63" s="14">
        <v>0</v>
      </c>
      <c r="J63" s="14">
        <v>5.52862323</v>
      </c>
    </row>
    <row r="64" spans="1:10" x14ac:dyDescent="0.25">
      <c r="A64" s="12" t="s">
        <v>40</v>
      </c>
      <c r="B64" s="13">
        <v>6062</v>
      </c>
      <c r="C64" s="14">
        <f>(271/B64*100)</f>
        <v>4.4704717914879577</v>
      </c>
      <c r="D64" s="15">
        <v>5791</v>
      </c>
      <c r="E64" s="14">
        <v>56.733589950000002</v>
      </c>
      <c r="F64" s="14">
        <v>17.53738555</v>
      </c>
      <c r="G64" s="14">
        <v>12.529173200000001</v>
      </c>
      <c r="H64" s="14">
        <v>0</v>
      </c>
      <c r="I64" s="14">
        <v>0</v>
      </c>
      <c r="J64" s="14">
        <v>13.199851300000001</v>
      </c>
    </row>
    <row r="65" spans="1:10" x14ac:dyDescent="0.25">
      <c r="A65" s="12" t="s">
        <v>67</v>
      </c>
      <c r="B65" s="13">
        <v>6406</v>
      </c>
      <c r="C65" s="14">
        <f>(67/B65*100)</f>
        <v>1.0458944739306899</v>
      </c>
      <c r="D65" s="15">
        <v>6339</v>
      </c>
      <c r="E65" s="14">
        <v>57.572649650000002</v>
      </c>
      <c r="F65" s="14">
        <v>13.77829912</v>
      </c>
      <c r="G65" s="14">
        <v>23.637387189999998</v>
      </c>
      <c r="H65" s="14">
        <v>1.0397242900000001</v>
      </c>
      <c r="I65" s="14">
        <v>0</v>
      </c>
      <c r="J65" s="14">
        <v>3.9719397500000002</v>
      </c>
    </row>
    <row r="66" spans="1:10" x14ac:dyDescent="0.25">
      <c r="A66" s="12" t="s">
        <v>79</v>
      </c>
      <c r="B66" s="13">
        <v>5882</v>
      </c>
      <c r="C66" s="14">
        <f>(131/B66*100)</f>
        <v>2.2271336280176812</v>
      </c>
      <c r="D66" s="15">
        <v>5751</v>
      </c>
      <c r="E66" s="14">
        <v>57.987097990000002</v>
      </c>
      <c r="F66" s="14">
        <v>16.573581269999998</v>
      </c>
      <c r="G66" s="14">
        <v>20.723959059999999</v>
      </c>
      <c r="H66" s="14">
        <v>1.0263319500000001</v>
      </c>
      <c r="I66" s="14">
        <v>0</v>
      </c>
      <c r="J66" s="14">
        <v>3.6890297400000001</v>
      </c>
    </row>
    <row r="67" spans="1:10" x14ac:dyDescent="0.25">
      <c r="A67" s="12" t="s">
        <v>71</v>
      </c>
      <c r="B67" s="13">
        <v>5928</v>
      </c>
      <c r="C67" s="14">
        <f>(106/B67*100)</f>
        <v>1.7881241565452091</v>
      </c>
      <c r="D67" s="15">
        <v>5822</v>
      </c>
      <c r="E67" s="14">
        <v>60.059576669999998</v>
      </c>
      <c r="F67" s="14">
        <v>11.211781009999999</v>
      </c>
      <c r="G67" s="14">
        <v>17.88283921</v>
      </c>
      <c r="H67" s="14">
        <v>0</v>
      </c>
      <c r="I67" s="14">
        <v>0</v>
      </c>
      <c r="J67" s="14">
        <v>10.845803099999999</v>
      </c>
    </row>
    <row r="68" spans="1:10" x14ac:dyDescent="0.25">
      <c r="A68" s="12" t="s">
        <v>44</v>
      </c>
      <c r="B68" s="13">
        <v>4869</v>
      </c>
      <c r="C68" s="14">
        <f>(98/B68*100)</f>
        <v>2.0127336208667077</v>
      </c>
      <c r="D68" s="15">
        <v>4771</v>
      </c>
      <c r="E68" s="14">
        <v>60.283938710000001</v>
      </c>
      <c r="F68" s="14">
        <v>17.49989454</v>
      </c>
      <c r="G68" s="14">
        <v>19.57772975</v>
      </c>
      <c r="H68" s="14">
        <v>0</v>
      </c>
      <c r="I68" s="14">
        <v>0</v>
      </c>
      <c r="J68" s="14">
        <v>2.6384370000000001</v>
      </c>
    </row>
    <row r="69" spans="1:10" x14ac:dyDescent="0.25">
      <c r="A69" s="12" t="s">
        <v>58</v>
      </c>
      <c r="B69" s="13">
        <v>6115</v>
      </c>
      <c r="C69" s="14">
        <f>(109/B69*100)</f>
        <v>1.7825020441537203</v>
      </c>
      <c r="D69" s="15">
        <v>6006</v>
      </c>
      <c r="E69" s="14">
        <v>62.680641770000001</v>
      </c>
      <c r="F69" s="14">
        <v>25.900146830000001</v>
      </c>
      <c r="G69" s="14">
        <v>10.127492289999999</v>
      </c>
      <c r="H69" s="14">
        <v>0</v>
      </c>
      <c r="I69" s="14">
        <v>0</v>
      </c>
      <c r="J69" s="14">
        <v>1.2917191100000001</v>
      </c>
    </row>
    <row r="70" spans="1:10" x14ac:dyDescent="0.25">
      <c r="A70" s="12" t="s">
        <v>78</v>
      </c>
      <c r="B70" s="13">
        <v>3371</v>
      </c>
      <c r="C70" s="14">
        <f>(81/B70*100)</f>
        <v>2.4028478196380898</v>
      </c>
      <c r="D70" s="15">
        <v>3290</v>
      </c>
      <c r="E70" s="14">
        <v>70.539900230000001</v>
      </c>
      <c r="F70" s="14">
        <v>10.36921216</v>
      </c>
      <c r="G70" s="14">
        <v>16.13703739</v>
      </c>
      <c r="H70" s="14">
        <v>0</v>
      </c>
      <c r="I70" s="14">
        <v>0</v>
      </c>
      <c r="J70" s="14">
        <v>2.9538502100000001</v>
      </c>
    </row>
    <row r="71" spans="1:10" x14ac:dyDescent="0.25">
      <c r="A71" s="12" t="s">
        <v>77</v>
      </c>
      <c r="B71" s="13">
        <v>8249</v>
      </c>
      <c r="C71" s="14">
        <f>(225/B71*100)</f>
        <v>2.7276033458601043</v>
      </c>
      <c r="D71" s="15">
        <v>8024</v>
      </c>
      <c r="E71" s="14">
        <v>73.488658110000003</v>
      </c>
      <c r="F71" s="14">
        <v>13.790469440000001</v>
      </c>
      <c r="G71" s="14">
        <v>11.325602610000001</v>
      </c>
      <c r="H71" s="14">
        <v>0</v>
      </c>
      <c r="I71" s="14">
        <v>0</v>
      </c>
      <c r="J71" s="14">
        <v>1.3952698400000001</v>
      </c>
    </row>
    <row r="72" spans="1:10" x14ac:dyDescent="0.25">
      <c r="A72" s="12" t="s">
        <v>81</v>
      </c>
      <c r="B72" s="13">
        <v>14530</v>
      </c>
      <c r="C72" s="14">
        <f>(1028/B72*100)</f>
        <v>7.0750172057811422</v>
      </c>
      <c r="D72" s="15">
        <v>13502</v>
      </c>
      <c r="E72" s="14">
        <v>74.051418319999996</v>
      </c>
      <c r="F72" s="14">
        <v>9.6157676500000004</v>
      </c>
      <c r="G72" s="14">
        <v>11.56411407</v>
      </c>
      <c r="H72" s="14">
        <v>0</v>
      </c>
      <c r="I72" s="14">
        <v>0</v>
      </c>
      <c r="J72" s="14">
        <v>4.7686999600000002</v>
      </c>
    </row>
    <row r="73" spans="1:10" x14ac:dyDescent="0.25">
      <c r="A73" s="12" t="s">
        <v>59</v>
      </c>
      <c r="B73" s="13">
        <v>7325</v>
      </c>
      <c r="C73" s="14">
        <f>(215/B73*100)</f>
        <v>2.9351535836177476</v>
      </c>
      <c r="D73" s="15">
        <v>7110</v>
      </c>
      <c r="E73" s="14">
        <v>74.6632599</v>
      </c>
      <c r="F73" s="14">
        <v>11.79249377</v>
      </c>
      <c r="G73" s="14">
        <v>10.72312902</v>
      </c>
      <c r="H73" s="14">
        <v>0</v>
      </c>
      <c r="I73" s="14">
        <v>0</v>
      </c>
      <c r="J73" s="14">
        <v>2.8211173199999999</v>
      </c>
    </row>
    <row r="74" spans="1:10" x14ac:dyDescent="0.25">
      <c r="A74" s="12" t="s">
        <v>82</v>
      </c>
      <c r="B74" s="13">
        <v>4520</v>
      </c>
      <c r="C74" s="14">
        <f>(504/B74*100)</f>
        <v>11.150442477876107</v>
      </c>
      <c r="D74" s="15">
        <v>4016</v>
      </c>
      <c r="E74" s="14">
        <v>77.043790240000007</v>
      </c>
      <c r="F74" s="14">
        <v>12.038310790000001</v>
      </c>
      <c r="G74" s="14">
        <v>6.9208071899999997</v>
      </c>
      <c r="H74" s="14">
        <v>0</v>
      </c>
      <c r="I74" s="14">
        <v>0</v>
      </c>
      <c r="J74" s="14">
        <v>3.9970917799999999</v>
      </c>
    </row>
    <row r="75" spans="1:10" x14ac:dyDescent="0.25">
      <c r="A75" s="12" t="s">
        <v>68</v>
      </c>
      <c r="B75" s="13">
        <v>5458</v>
      </c>
      <c r="C75" s="14">
        <f>(228/B75*100)</f>
        <v>4.1773543422499078</v>
      </c>
      <c r="D75" s="15">
        <v>5230</v>
      </c>
      <c r="E75" s="14">
        <v>77.210470009999995</v>
      </c>
      <c r="F75" s="14">
        <v>8.2766633200000008</v>
      </c>
      <c r="G75" s="14">
        <v>8.44105025</v>
      </c>
      <c r="H75" s="14">
        <v>0</v>
      </c>
      <c r="I75" s="14">
        <v>0</v>
      </c>
      <c r="J75" s="14">
        <v>6.0718164300000002</v>
      </c>
    </row>
    <row r="76" spans="1:10" x14ac:dyDescent="0.25">
      <c r="A76" s="12" t="s">
        <v>83</v>
      </c>
      <c r="B76" s="13">
        <v>5385</v>
      </c>
      <c r="C76" s="14">
        <f>(36/B76*100)</f>
        <v>0.66852367688022285</v>
      </c>
      <c r="D76" s="15">
        <v>5349</v>
      </c>
      <c r="E76" s="14">
        <v>80.205356190000003</v>
      </c>
      <c r="F76" s="14">
        <v>5.50560648</v>
      </c>
      <c r="G76" s="14">
        <v>9.9056923999999995</v>
      </c>
      <c r="H76" s="14">
        <v>2.7692234299999998</v>
      </c>
      <c r="I76" s="14">
        <v>0</v>
      </c>
      <c r="J76" s="14">
        <v>1.6141215</v>
      </c>
    </row>
    <row r="77" spans="1:10" x14ac:dyDescent="0.25">
      <c r="A77" s="12" t="s">
        <v>47</v>
      </c>
      <c r="B77" s="13">
        <v>7161</v>
      </c>
      <c r="C77" s="14">
        <f>(301/B77*100)</f>
        <v>4.2033235581622677</v>
      </c>
      <c r="D77" s="15">
        <v>6860</v>
      </c>
      <c r="E77" s="14">
        <v>84.404975780000001</v>
      </c>
      <c r="F77" s="14">
        <v>5.2041545899999999</v>
      </c>
      <c r="G77" s="14">
        <v>2.62942696</v>
      </c>
      <c r="H77" s="14">
        <v>4.1825240399999997</v>
      </c>
      <c r="I77" s="14">
        <v>0</v>
      </c>
      <c r="J77" s="14">
        <v>3.57891863</v>
      </c>
    </row>
    <row r="78" spans="1:10" x14ac:dyDescent="0.25">
      <c r="A78" s="12" t="s">
        <v>84</v>
      </c>
      <c r="B78" s="36">
        <v>5215</v>
      </c>
      <c r="C78" s="37">
        <f>(5215/B78*100)</f>
        <v>100</v>
      </c>
      <c r="D78" s="15">
        <v>0</v>
      </c>
      <c r="E78" s="37" t="s">
        <v>10</v>
      </c>
      <c r="F78" s="37" t="s">
        <v>10</v>
      </c>
      <c r="G78" s="37" t="s">
        <v>10</v>
      </c>
      <c r="H78" s="37" t="s">
        <v>10</v>
      </c>
      <c r="I78" s="37" t="s">
        <v>10</v>
      </c>
      <c r="J78" s="37" t="s">
        <v>10</v>
      </c>
    </row>
    <row r="79" spans="1:10" x14ac:dyDescent="0.25">
      <c r="A79" s="30"/>
      <c r="B79" s="31"/>
      <c r="C79" s="31"/>
      <c r="D79" s="32"/>
      <c r="E79" s="31"/>
      <c r="F79" s="31"/>
      <c r="G79" s="31"/>
      <c r="H79" s="31"/>
      <c r="I79" s="31"/>
      <c r="J79" s="31"/>
    </row>
    <row r="80" spans="1:10" x14ac:dyDescent="0.25">
      <c r="A80" s="29" t="s">
        <v>118</v>
      </c>
      <c r="B80" s="29"/>
      <c r="C80" s="29"/>
      <c r="D80" s="46"/>
      <c r="E80" s="29"/>
      <c r="F80" s="29"/>
      <c r="G80" s="29"/>
      <c r="H80" s="29"/>
      <c r="I80" s="29"/>
      <c r="J80" s="29"/>
    </row>
    <row r="81" spans="1:10" x14ac:dyDescent="0.25">
      <c r="A81" s="29" t="s">
        <v>119</v>
      </c>
      <c r="B81" s="29"/>
      <c r="C81" s="29"/>
      <c r="D81" s="46"/>
      <c r="E81" s="29"/>
      <c r="F81" s="29"/>
      <c r="G81" s="29"/>
      <c r="H81" s="29"/>
      <c r="I81" s="29"/>
      <c r="J81" s="29"/>
    </row>
    <row r="82" spans="1:10" x14ac:dyDescent="0.25">
      <c r="A82" s="29"/>
      <c r="B82" s="29"/>
      <c r="C82" s="29"/>
      <c r="D82" s="46"/>
      <c r="E82" s="29"/>
      <c r="F82" s="29"/>
      <c r="G82" s="29"/>
      <c r="H82" s="29"/>
      <c r="I82" s="29"/>
      <c r="J82" s="29"/>
    </row>
    <row r="83" spans="1:10" x14ac:dyDescent="0.25">
      <c r="A83" s="49" t="s">
        <v>86</v>
      </c>
    </row>
    <row r="84" spans="1:10" x14ac:dyDescent="0.25">
      <c r="A84" s="34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34" t="s">
        <v>87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15.75" customHeight="1" x14ac:dyDescent="0.25">
      <c r="A86" s="34" t="s">
        <v>85</v>
      </c>
      <c r="B86" s="2"/>
      <c r="C86" s="2"/>
      <c r="D86" s="2"/>
      <c r="E86" s="2"/>
      <c r="F86" s="2"/>
      <c r="G86" s="2"/>
      <c r="H86" s="2"/>
      <c r="I86" s="2"/>
      <c r="J86" s="2"/>
    </row>
    <row r="87" spans="1:10" ht="20.25" customHeight="1" x14ac:dyDescent="0.25">
      <c r="A87" s="1" t="s">
        <v>88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ht="70.5" customHeight="1" x14ac:dyDescent="0.25">
      <c r="A88" s="34" t="s">
        <v>89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ht="41.25" customHeight="1" x14ac:dyDescent="0.25">
      <c r="A89" s="34" t="s">
        <v>90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ht="30" customHeight="1" x14ac:dyDescent="0.25">
      <c r="A90" s="34" t="s">
        <v>91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ht="117.75" customHeight="1" x14ac:dyDescent="0.25">
      <c r="A91" s="34" t="s">
        <v>92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ht="30" customHeight="1" x14ac:dyDescent="0.25">
      <c r="A92" s="34" t="s">
        <v>93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19.5" customHeight="1" x14ac:dyDescent="0.25">
      <c r="A93" s="34" t="s">
        <v>94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 ht="53.25" customHeight="1" x14ac:dyDescent="0.25">
      <c r="A94" s="34" t="s">
        <v>95</v>
      </c>
      <c r="B94" s="2"/>
      <c r="C94" s="2"/>
      <c r="D94" s="2"/>
      <c r="E94" s="2"/>
      <c r="F94" s="2"/>
      <c r="G94" s="2"/>
      <c r="H94" s="2"/>
      <c r="I94" s="2"/>
      <c r="J94" s="2"/>
    </row>
  </sheetData>
  <autoFilter ref="A4:J78">
    <sortState ref="A5:J78">
      <sortCondition ref="E4:E78"/>
    </sortState>
  </autoFilter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I53" sqref="I53"/>
    </sheetView>
  </sheetViews>
  <sheetFormatPr defaultColWidth="11.42578125" defaultRowHeight="15" x14ac:dyDescent="0.25"/>
  <cols>
    <col min="1" max="1" width="50" customWidth="1"/>
  </cols>
  <sheetData>
    <row r="1" spans="1:10" ht="15" customHeight="1" x14ac:dyDescent="0.25">
      <c r="A1" s="1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" t="s">
        <v>102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J3" s="35" t="s">
        <v>99</v>
      </c>
    </row>
    <row r="4" spans="1:10" ht="30" customHeight="1" x14ac:dyDescent="0.25">
      <c r="A4" s="4"/>
      <c r="B4" s="5" t="s">
        <v>98</v>
      </c>
      <c r="C4" s="5" t="s">
        <v>108</v>
      </c>
      <c r="D4" s="6" t="s">
        <v>2</v>
      </c>
      <c r="E4" s="41" t="s">
        <v>3</v>
      </c>
      <c r="F4" s="41" t="s">
        <v>4</v>
      </c>
      <c r="G4" s="41" t="s">
        <v>5</v>
      </c>
      <c r="H4" s="41" t="s">
        <v>103</v>
      </c>
      <c r="I4" s="41" t="s">
        <v>7</v>
      </c>
      <c r="J4" s="41" t="s">
        <v>8</v>
      </c>
    </row>
    <row r="5" spans="1:10" x14ac:dyDescent="0.25">
      <c r="A5" s="12" t="s">
        <v>84</v>
      </c>
      <c r="B5" s="13">
        <v>5215</v>
      </c>
      <c r="C5" s="14">
        <f>(5215/B5*100)</f>
        <v>100</v>
      </c>
      <c r="D5" s="15">
        <v>0</v>
      </c>
      <c r="E5" s="14" t="s">
        <v>10</v>
      </c>
      <c r="F5" s="14" t="s">
        <v>10</v>
      </c>
      <c r="G5" s="14" t="s">
        <v>10</v>
      </c>
      <c r="H5" s="14" t="s">
        <v>10</v>
      </c>
      <c r="I5" s="14" t="s">
        <v>10</v>
      </c>
      <c r="J5" s="14" t="s">
        <v>10</v>
      </c>
    </row>
    <row r="6" spans="1:10" x14ac:dyDescent="0.25">
      <c r="A6" s="12" t="s">
        <v>44</v>
      </c>
      <c r="B6" s="13">
        <v>4869</v>
      </c>
      <c r="C6" s="14">
        <f>(98/B6*100)</f>
        <v>2.0127336208667077</v>
      </c>
      <c r="D6" s="15">
        <v>4771</v>
      </c>
      <c r="E6" s="14">
        <v>39.539247770000003</v>
      </c>
      <c r="F6" s="14">
        <v>36.581823389999997</v>
      </c>
      <c r="G6" s="14">
        <v>22.311603349999999</v>
      </c>
      <c r="H6" s="14">
        <v>0</v>
      </c>
      <c r="I6" s="14">
        <v>0</v>
      </c>
      <c r="J6" s="14">
        <v>1.56732549</v>
      </c>
    </row>
    <row r="7" spans="1:10" x14ac:dyDescent="0.25">
      <c r="A7" s="12" t="s">
        <v>47</v>
      </c>
      <c r="B7" s="13">
        <v>7161</v>
      </c>
      <c r="C7" s="14">
        <f>(301/B7*100)</f>
        <v>4.2033235581622677</v>
      </c>
      <c r="D7" s="15">
        <v>6860</v>
      </c>
      <c r="E7" s="14">
        <v>29.087522480000001</v>
      </c>
      <c r="F7" s="14">
        <v>35.770458820000002</v>
      </c>
      <c r="G7" s="14">
        <v>27.34520492</v>
      </c>
      <c r="H7" s="14">
        <v>4.1825240399999997</v>
      </c>
      <c r="I7" s="14">
        <v>0</v>
      </c>
      <c r="J7" s="14">
        <v>3.6142897399999998</v>
      </c>
    </row>
    <row r="8" spans="1:10" x14ac:dyDescent="0.25">
      <c r="A8" s="12" t="s">
        <v>40</v>
      </c>
      <c r="B8" s="13">
        <v>6062</v>
      </c>
      <c r="C8" s="14">
        <f>(271/B8*100)</f>
        <v>4.4704717914879577</v>
      </c>
      <c r="D8" s="15">
        <v>5791</v>
      </c>
      <c r="E8" s="14">
        <v>37.69752227</v>
      </c>
      <c r="F8" s="14">
        <v>34.405130800000002</v>
      </c>
      <c r="G8" s="14">
        <v>18.39205303</v>
      </c>
      <c r="H8" s="14">
        <v>0</v>
      </c>
      <c r="I8" s="14">
        <v>0</v>
      </c>
      <c r="J8" s="14">
        <v>9.5052938999999999</v>
      </c>
    </row>
    <row r="9" spans="1:10" x14ac:dyDescent="0.25">
      <c r="A9" s="12" t="s">
        <v>58</v>
      </c>
      <c r="B9" s="13">
        <v>6115</v>
      </c>
      <c r="C9" s="14">
        <f>(109/B9*100)</f>
        <v>1.7825020441537203</v>
      </c>
      <c r="D9" s="15">
        <v>6006</v>
      </c>
      <c r="E9" s="14">
        <v>50.797301670000003</v>
      </c>
      <c r="F9" s="14">
        <v>33.676320050000001</v>
      </c>
      <c r="G9" s="14">
        <v>14.776902310000001</v>
      </c>
      <c r="H9" s="14">
        <v>0</v>
      </c>
      <c r="I9" s="14">
        <v>0</v>
      </c>
      <c r="J9" s="14">
        <v>0.74947596999999999</v>
      </c>
    </row>
    <row r="10" spans="1:10" x14ac:dyDescent="0.25">
      <c r="A10" s="12" t="s">
        <v>59</v>
      </c>
      <c r="B10" s="13">
        <v>7325</v>
      </c>
      <c r="C10" s="14">
        <f>(215/B10*100)</f>
        <v>2.9351535836177476</v>
      </c>
      <c r="D10" s="15">
        <v>7110</v>
      </c>
      <c r="E10" s="14">
        <v>52.64948931</v>
      </c>
      <c r="F10" s="14">
        <v>32.375147910000003</v>
      </c>
      <c r="G10" s="14">
        <v>13.01573658</v>
      </c>
      <c r="H10" s="14">
        <v>0</v>
      </c>
      <c r="I10" s="14">
        <v>0</v>
      </c>
      <c r="J10" s="14">
        <v>1.9596262</v>
      </c>
    </row>
    <row r="11" spans="1:10" x14ac:dyDescent="0.25">
      <c r="A11" s="12" t="s">
        <v>53</v>
      </c>
      <c r="B11" s="13">
        <v>5587</v>
      </c>
      <c r="C11" s="14">
        <f>(185/B11*100)</f>
        <v>3.3112582781456954</v>
      </c>
      <c r="D11" s="15">
        <v>5402</v>
      </c>
      <c r="E11" s="14">
        <v>48.09176463</v>
      </c>
      <c r="F11" s="14">
        <v>32.319005009999998</v>
      </c>
      <c r="G11" s="14">
        <v>18.63589327</v>
      </c>
      <c r="H11" s="14">
        <v>0</v>
      </c>
      <c r="I11" s="14">
        <v>0</v>
      </c>
      <c r="J11" s="14">
        <v>0.95333709</v>
      </c>
    </row>
    <row r="12" spans="1:10" x14ac:dyDescent="0.25">
      <c r="A12" s="12" t="s">
        <v>60</v>
      </c>
      <c r="B12" s="13">
        <v>5741</v>
      </c>
      <c r="C12" s="14">
        <f>(73/B12*100)</f>
        <v>1.2715554781396969</v>
      </c>
      <c r="D12" s="15">
        <v>5668</v>
      </c>
      <c r="E12" s="14">
        <v>59.865357299999999</v>
      </c>
      <c r="F12" s="14">
        <v>30.836713830000001</v>
      </c>
      <c r="G12" s="14">
        <v>8.0567897300000002</v>
      </c>
      <c r="H12" s="14">
        <v>0</v>
      </c>
      <c r="I12" s="14">
        <v>0</v>
      </c>
      <c r="J12" s="14">
        <v>1.24113914</v>
      </c>
    </row>
    <row r="13" spans="1:10" x14ac:dyDescent="0.25">
      <c r="A13" s="12" t="s">
        <v>68</v>
      </c>
      <c r="B13" s="13">
        <v>5458</v>
      </c>
      <c r="C13" s="14">
        <f>(228/B13*100)</f>
        <v>4.1773543422499078</v>
      </c>
      <c r="D13" s="15">
        <v>5230</v>
      </c>
      <c r="E13" s="14">
        <v>28.12530727</v>
      </c>
      <c r="F13" s="14">
        <v>30.202312679999999</v>
      </c>
      <c r="G13" s="14">
        <v>34.70658813</v>
      </c>
      <c r="H13" s="14">
        <v>0</v>
      </c>
      <c r="I13" s="14">
        <v>0</v>
      </c>
      <c r="J13" s="14">
        <v>6.96579192</v>
      </c>
    </row>
    <row r="14" spans="1:10" x14ac:dyDescent="0.25">
      <c r="A14" s="12" t="s">
        <v>52</v>
      </c>
      <c r="B14" s="13">
        <v>7053</v>
      </c>
      <c r="C14" s="14">
        <f>(102/B14*100)</f>
        <v>1.446193109315185</v>
      </c>
      <c r="D14" s="15">
        <v>6951</v>
      </c>
      <c r="E14" s="14">
        <v>48.215109759999997</v>
      </c>
      <c r="F14" s="14">
        <v>30.147032530000001</v>
      </c>
      <c r="G14" s="14">
        <v>17.8141441</v>
      </c>
      <c r="H14" s="14">
        <v>0</v>
      </c>
      <c r="I14" s="14">
        <v>0</v>
      </c>
      <c r="J14" s="14">
        <v>3.82371361</v>
      </c>
    </row>
    <row r="15" spans="1:10" x14ac:dyDescent="0.25">
      <c r="A15" s="12" t="s">
        <v>49</v>
      </c>
      <c r="B15" s="13">
        <v>5581</v>
      </c>
      <c r="C15" s="14">
        <f>(28/B15*100)</f>
        <v>0.50170220390610998</v>
      </c>
      <c r="D15" s="15">
        <v>5553</v>
      </c>
      <c r="E15" s="14">
        <v>47.10021004</v>
      </c>
      <c r="F15" s="14">
        <v>29.19486693</v>
      </c>
      <c r="G15" s="14">
        <v>22.713458960000001</v>
      </c>
      <c r="H15" s="14">
        <v>0</v>
      </c>
      <c r="I15" s="14">
        <v>0</v>
      </c>
      <c r="J15" s="14">
        <v>0.99146407000000003</v>
      </c>
    </row>
    <row r="16" spans="1:10" x14ac:dyDescent="0.25">
      <c r="A16" s="12" t="s">
        <v>38</v>
      </c>
      <c r="B16" s="13">
        <v>9841</v>
      </c>
      <c r="C16" s="14">
        <f>(19/B16*100)</f>
        <v>0.19306980997866072</v>
      </c>
      <c r="D16" s="15">
        <v>9822</v>
      </c>
      <c r="E16" s="14">
        <v>38.149822309999998</v>
      </c>
      <c r="F16" s="14">
        <v>27.335705069999999</v>
      </c>
      <c r="G16" s="14">
        <v>33.350852240000002</v>
      </c>
      <c r="H16" s="14">
        <v>0</v>
      </c>
      <c r="I16" s="14">
        <v>0</v>
      </c>
      <c r="J16" s="14">
        <v>1.16362038</v>
      </c>
    </row>
    <row r="17" spans="1:10" x14ac:dyDescent="0.25">
      <c r="A17" s="12" t="s">
        <v>46</v>
      </c>
      <c r="B17" s="13">
        <v>4478</v>
      </c>
      <c r="C17" s="14">
        <v>0.36</v>
      </c>
      <c r="D17" s="15">
        <v>4462</v>
      </c>
      <c r="E17" s="14">
        <v>39.453386500000001</v>
      </c>
      <c r="F17" s="14">
        <v>25.632331539999999</v>
      </c>
      <c r="G17" s="14">
        <v>33.632202049999997</v>
      </c>
      <c r="H17" s="14">
        <v>0</v>
      </c>
      <c r="I17" s="14">
        <v>0</v>
      </c>
      <c r="J17" s="14">
        <v>1.2820799000000001</v>
      </c>
    </row>
    <row r="18" spans="1:10" x14ac:dyDescent="0.25">
      <c r="A18" s="12" t="s">
        <v>42</v>
      </c>
      <c r="B18" s="13">
        <v>6971</v>
      </c>
      <c r="C18" s="14">
        <f>(19/B18*100)</f>
        <v>0.27255773920527904</v>
      </c>
      <c r="D18" s="15">
        <v>6952</v>
      </c>
      <c r="E18" s="14">
        <v>55.128208110000003</v>
      </c>
      <c r="F18" s="14">
        <v>23.994483349999999</v>
      </c>
      <c r="G18" s="14">
        <v>19.94936302</v>
      </c>
      <c r="H18" s="14">
        <v>0</v>
      </c>
      <c r="I18" s="14">
        <v>0</v>
      </c>
      <c r="J18" s="14">
        <v>0.92794551000000003</v>
      </c>
    </row>
    <row r="19" spans="1:10" x14ac:dyDescent="0.25">
      <c r="A19" s="12" t="s">
        <v>81</v>
      </c>
      <c r="B19" s="13">
        <v>14530</v>
      </c>
      <c r="C19" s="14">
        <f>(1028/B19*100)</f>
        <v>7.0750172057811422</v>
      </c>
      <c r="D19" s="15">
        <v>13502</v>
      </c>
      <c r="E19" s="14">
        <v>63.518234849999999</v>
      </c>
      <c r="F19" s="14">
        <v>23.723940410000001</v>
      </c>
      <c r="G19" s="14">
        <v>9.0775302500000006</v>
      </c>
      <c r="H19" s="14">
        <v>0</v>
      </c>
      <c r="I19" s="14">
        <v>0</v>
      </c>
      <c r="J19" s="14">
        <v>3.6802944800000001</v>
      </c>
    </row>
    <row r="20" spans="1:10" x14ac:dyDescent="0.25">
      <c r="A20" s="12" t="s">
        <v>62</v>
      </c>
      <c r="B20" s="13">
        <v>6736</v>
      </c>
      <c r="C20" s="14">
        <f>(42/B20*100)</f>
        <v>0.62351543942992871</v>
      </c>
      <c r="D20" s="15">
        <v>6694</v>
      </c>
      <c r="E20" s="14">
        <v>49.68074773</v>
      </c>
      <c r="F20" s="14">
        <v>23.375932800000001</v>
      </c>
      <c r="G20" s="14">
        <v>24.92736734</v>
      </c>
      <c r="H20" s="14">
        <v>0</v>
      </c>
      <c r="I20" s="14">
        <v>0</v>
      </c>
      <c r="J20" s="14">
        <v>2.0159521300000001</v>
      </c>
    </row>
    <row r="21" spans="1:10" x14ac:dyDescent="0.25">
      <c r="A21" s="12" t="s">
        <v>65</v>
      </c>
      <c r="B21" s="13">
        <v>6525</v>
      </c>
      <c r="C21" s="14">
        <f>(256/B21*100)</f>
        <v>3.9233716475095783</v>
      </c>
      <c r="D21" s="15">
        <v>6269</v>
      </c>
      <c r="E21" s="14">
        <v>64.261094240000006</v>
      </c>
      <c r="F21" s="14">
        <v>23.355794790000001</v>
      </c>
      <c r="G21" s="14">
        <v>9.2853587100000006</v>
      </c>
      <c r="H21" s="14">
        <v>0</v>
      </c>
      <c r="I21" s="14">
        <v>0</v>
      </c>
      <c r="J21" s="14">
        <v>3.09775227</v>
      </c>
    </row>
    <row r="22" spans="1:10" x14ac:dyDescent="0.25">
      <c r="A22" s="12" t="s">
        <v>54</v>
      </c>
      <c r="B22" s="13">
        <v>5809</v>
      </c>
      <c r="C22" s="14">
        <f>(116/B22*100)</f>
        <v>1.9969013599586849</v>
      </c>
      <c r="D22" s="15">
        <v>5693</v>
      </c>
      <c r="E22" s="14">
        <v>56.60397133</v>
      </c>
      <c r="F22" s="14">
        <v>21.80389164</v>
      </c>
      <c r="G22" s="14">
        <v>19.164626729999998</v>
      </c>
      <c r="H22" s="14">
        <v>0</v>
      </c>
      <c r="I22" s="14">
        <v>0</v>
      </c>
      <c r="J22" s="14">
        <v>2.4275102899999998</v>
      </c>
    </row>
    <row r="23" spans="1:10" x14ac:dyDescent="0.25">
      <c r="A23" s="12" t="s">
        <v>41</v>
      </c>
      <c r="B23" s="13">
        <v>6598</v>
      </c>
      <c r="C23" s="14">
        <f>(98/B23*100)</f>
        <v>1.4852985753258563</v>
      </c>
      <c r="D23" s="15">
        <v>6500</v>
      </c>
      <c r="E23" s="14">
        <v>45.510477530000003</v>
      </c>
      <c r="F23" s="14">
        <v>21.383039050000001</v>
      </c>
      <c r="G23" s="14">
        <v>17.58876983</v>
      </c>
      <c r="H23" s="14">
        <v>10.379146329999999</v>
      </c>
      <c r="I23" s="14">
        <v>0</v>
      </c>
      <c r="J23" s="14">
        <v>5.1385672600000003</v>
      </c>
    </row>
    <row r="24" spans="1:10" x14ac:dyDescent="0.25">
      <c r="A24" s="12" t="s">
        <v>43</v>
      </c>
      <c r="B24" s="13">
        <v>7568</v>
      </c>
      <c r="C24" s="14">
        <f>(123/B24*100)</f>
        <v>1.6252642706131077</v>
      </c>
      <c r="D24" s="15">
        <v>7445</v>
      </c>
      <c r="E24" s="14">
        <v>49.197960010000003</v>
      </c>
      <c r="F24" s="14">
        <v>20.635435319999999</v>
      </c>
      <c r="G24" s="14">
        <v>28.988482229999999</v>
      </c>
      <c r="H24" s="14">
        <v>0</v>
      </c>
      <c r="I24" s="14">
        <v>0</v>
      </c>
      <c r="J24" s="14">
        <v>1.1781224400000001</v>
      </c>
    </row>
    <row r="25" spans="1:10" x14ac:dyDescent="0.25">
      <c r="A25" s="12" t="s">
        <v>45</v>
      </c>
      <c r="B25" s="13">
        <v>6647</v>
      </c>
      <c r="C25" s="14">
        <f>(13/B25*100)</f>
        <v>0.19557695200842487</v>
      </c>
      <c r="D25" s="15">
        <v>6634</v>
      </c>
      <c r="E25" s="14">
        <v>42.093454440000002</v>
      </c>
      <c r="F25" s="14">
        <v>20.486774130000001</v>
      </c>
      <c r="G25" s="14">
        <v>35.532786369999997</v>
      </c>
      <c r="H25" s="14">
        <v>0</v>
      </c>
      <c r="I25" s="14">
        <v>0</v>
      </c>
      <c r="J25" s="14">
        <v>1.88698506</v>
      </c>
    </row>
    <row r="26" spans="1:10" x14ac:dyDescent="0.25">
      <c r="A26" s="12" t="s">
        <v>61</v>
      </c>
      <c r="B26" s="13">
        <v>5532</v>
      </c>
      <c r="C26" s="14">
        <f>(34/B26*100)</f>
        <v>0.6146059291395517</v>
      </c>
      <c r="D26" s="15">
        <v>5498</v>
      </c>
      <c r="E26" s="14">
        <v>64.561549290000002</v>
      </c>
      <c r="F26" s="14">
        <v>20.287782740000001</v>
      </c>
      <c r="G26" s="14">
        <v>10.4741175</v>
      </c>
      <c r="H26" s="14">
        <v>0</v>
      </c>
      <c r="I26" s="14">
        <v>0</v>
      </c>
      <c r="J26" s="14">
        <v>4.6765504699999996</v>
      </c>
    </row>
    <row r="27" spans="1:10" s="24" customFormat="1" x14ac:dyDescent="0.25">
      <c r="A27" s="16" t="s">
        <v>37</v>
      </c>
      <c r="B27" s="17">
        <v>23141</v>
      </c>
      <c r="C27" s="18">
        <f>(2723/B27*100)</f>
        <v>11.76699364763839</v>
      </c>
      <c r="D27" s="19">
        <v>20418</v>
      </c>
      <c r="E27" s="18">
        <v>28.688858159999999</v>
      </c>
      <c r="F27" s="18">
        <v>20.19230494</v>
      </c>
      <c r="G27" s="18">
        <v>26.48103901</v>
      </c>
      <c r="H27" s="18">
        <v>0</v>
      </c>
      <c r="I27" s="18">
        <v>0</v>
      </c>
      <c r="J27" s="18">
        <v>24.637797890000002</v>
      </c>
    </row>
    <row r="28" spans="1:10" x14ac:dyDescent="0.25">
      <c r="A28" s="12" t="s">
        <v>48</v>
      </c>
      <c r="B28" s="13">
        <v>11583</v>
      </c>
      <c r="C28" s="14">
        <f>(505/B28*100)</f>
        <v>4.359837693171027</v>
      </c>
      <c r="D28" s="15">
        <v>11078</v>
      </c>
      <c r="E28" s="14">
        <v>53.860472610000002</v>
      </c>
      <c r="F28" s="14">
        <v>19.95259442</v>
      </c>
      <c r="G28" s="14">
        <v>22.589421869999999</v>
      </c>
      <c r="H28" s="14">
        <v>0</v>
      </c>
      <c r="I28" s="14">
        <v>0</v>
      </c>
      <c r="J28" s="14">
        <v>3.5975111000000002</v>
      </c>
    </row>
    <row r="29" spans="1:10" x14ac:dyDescent="0.25">
      <c r="A29" s="12" t="s">
        <v>75</v>
      </c>
      <c r="B29" s="13">
        <v>5359</v>
      </c>
      <c r="C29" s="14">
        <f>(78/B29*100)</f>
        <v>1.4554954282515395</v>
      </c>
      <c r="D29" s="15">
        <v>5281</v>
      </c>
      <c r="E29" s="14">
        <v>73.278366700000007</v>
      </c>
      <c r="F29" s="14">
        <v>19.83729568</v>
      </c>
      <c r="G29" s="14">
        <v>5.8979375899999997</v>
      </c>
      <c r="H29" s="14">
        <v>0</v>
      </c>
      <c r="I29" s="14">
        <v>0</v>
      </c>
      <c r="J29" s="14">
        <v>0.98640002999999998</v>
      </c>
    </row>
    <row r="30" spans="1:10" x14ac:dyDescent="0.25">
      <c r="A30" s="12" t="s">
        <v>39</v>
      </c>
      <c r="B30" s="13">
        <v>6866</v>
      </c>
      <c r="C30" s="14">
        <f>(114/B30*100)</f>
        <v>1.6603553743081854</v>
      </c>
      <c r="D30" s="15">
        <v>6752</v>
      </c>
      <c r="E30" s="14">
        <v>32.453678449999998</v>
      </c>
      <c r="F30" s="14">
        <v>19.815636680000001</v>
      </c>
      <c r="G30" s="14">
        <v>29.564722280000002</v>
      </c>
      <c r="H30" s="14">
        <v>10.57769527</v>
      </c>
      <c r="I30" s="14">
        <v>0</v>
      </c>
      <c r="J30" s="14">
        <v>7.5882673299999999</v>
      </c>
    </row>
    <row r="31" spans="1:10" x14ac:dyDescent="0.25">
      <c r="A31" s="12" t="s">
        <v>63</v>
      </c>
      <c r="B31" s="13">
        <v>5299</v>
      </c>
      <c r="C31" s="14">
        <f>(159/B31*100)</f>
        <v>3.0005661445555765</v>
      </c>
      <c r="D31" s="15">
        <v>5140</v>
      </c>
      <c r="E31" s="14">
        <v>61.081784659999997</v>
      </c>
      <c r="F31" s="14">
        <v>19.70734491</v>
      </c>
      <c r="G31" s="14">
        <v>14.021323929999999</v>
      </c>
      <c r="H31" s="14">
        <v>0</v>
      </c>
      <c r="I31" s="14">
        <v>0</v>
      </c>
      <c r="J31" s="14">
        <v>5.1895465099999996</v>
      </c>
    </row>
    <row r="32" spans="1:10" x14ac:dyDescent="0.25">
      <c r="A32" s="12" t="s">
        <v>82</v>
      </c>
      <c r="B32" s="13">
        <v>4520</v>
      </c>
      <c r="C32" s="14">
        <f>(504/B32*100)</f>
        <v>11.150442477876107</v>
      </c>
      <c r="D32" s="15">
        <v>4016</v>
      </c>
      <c r="E32" s="14">
        <v>72.960578810000001</v>
      </c>
      <c r="F32" s="14">
        <v>18.316590059999999</v>
      </c>
      <c r="G32" s="14">
        <v>5.7135803599999999</v>
      </c>
      <c r="H32" s="14">
        <v>0</v>
      </c>
      <c r="I32" s="14">
        <v>0</v>
      </c>
      <c r="J32" s="14">
        <v>3.0092507799999999</v>
      </c>
    </row>
    <row r="33" spans="1:10" x14ac:dyDescent="0.25">
      <c r="A33" s="12" t="s">
        <v>78</v>
      </c>
      <c r="B33" s="13">
        <v>3371</v>
      </c>
      <c r="C33" s="14">
        <f>(81/B33*100)</f>
        <v>2.4028478196380898</v>
      </c>
      <c r="D33" s="15">
        <v>3290</v>
      </c>
      <c r="E33" s="14">
        <v>70.944354880000006</v>
      </c>
      <c r="F33" s="14">
        <v>18.285420800000001</v>
      </c>
      <c r="G33" s="14">
        <v>8.4496561099999994</v>
      </c>
      <c r="H33" s="14">
        <v>0</v>
      </c>
      <c r="I33" s="14">
        <v>0</v>
      </c>
      <c r="J33" s="14">
        <v>2.3205681999999999</v>
      </c>
    </row>
    <row r="34" spans="1:10" s="24" customFormat="1" x14ac:dyDescent="0.25">
      <c r="A34" s="42" t="s">
        <v>101</v>
      </c>
      <c r="B34" s="43">
        <v>7103</v>
      </c>
      <c r="C34" s="44">
        <v>6.05</v>
      </c>
      <c r="D34" s="45">
        <v>6608</v>
      </c>
      <c r="E34" s="44">
        <v>47.89</v>
      </c>
      <c r="F34" s="44">
        <v>18.23</v>
      </c>
      <c r="G34" s="44">
        <v>16</v>
      </c>
      <c r="H34" s="44">
        <v>15.34</v>
      </c>
      <c r="I34" s="44">
        <v>0</v>
      </c>
      <c r="J34" s="44">
        <v>2.5299999999999998</v>
      </c>
    </row>
    <row r="35" spans="1:10" x14ac:dyDescent="0.25">
      <c r="A35" s="12" t="s">
        <v>64</v>
      </c>
      <c r="B35" s="13">
        <v>5658</v>
      </c>
      <c r="C35" s="14">
        <f>(123/B35*100)</f>
        <v>2.1739130434782608</v>
      </c>
      <c r="D35" s="15">
        <v>5535</v>
      </c>
      <c r="E35" s="14">
        <v>69.06490178</v>
      </c>
      <c r="F35" s="14">
        <v>17.319014750000001</v>
      </c>
      <c r="G35" s="14">
        <v>10.917724829999999</v>
      </c>
      <c r="H35" s="14">
        <v>0</v>
      </c>
      <c r="I35" s="14">
        <v>0</v>
      </c>
      <c r="J35" s="14">
        <v>2.6983586399999999</v>
      </c>
    </row>
    <row r="36" spans="1:10" x14ac:dyDescent="0.25">
      <c r="A36" s="12" t="s">
        <v>57</v>
      </c>
      <c r="B36" s="13">
        <v>7708</v>
      </c>
      <c r="C36" s="14">
        <f>(8/B36*100)</f>
        <v>0.10378827192527244</v>
      </c>
      <c r="D36" s="15">
        <v>7700</v>
      </c>
      <c r="E36" s="14">
        <v>74.803425570000002</v>
      </c>
      <c r="F36" s="14">
        <v>17.245002629999998</v>
      </c>
      <c r="G36" s="14">
        <v>7.6761760700000004</v>
      </c>
      <c r="H36" s="14">
        <v>0</v>
      </c>
      <c r="I36" s="14">
        <v>0</v>
      </c>
      <c r="J36" s="14">
        <v>0.27539573000000001</v>
      </c>
    </row>
    <row r="37" spans="1:10" x14ac:dyDescent="0.25">
      <c r="A37" s="12" t="s">
        <v>55</v>
      </c>
      <c r="B37" s="13">
        <v>9651</v>
      </c>
      <c r="C37" s="14">
        <f>(475/B37*100)</f>
        <v>4.9217697647912129</v>
      </c>
      <c r="D37" s="15">
        <v>9176</v>
      </c>
      <c r="E37" s="14">
        <v>51.817487020000002</v>
      </c>
      <c r="F37" s="14">
        <v>17.19792099</v>
      </c>
      <c r="G37" s="14">
        <v>23.942869980000001</v>
      </c>
      <c r="H37" s="14">
        <v>3.1276174499999998</v>
      </c>
      <c r="I37" s="14">
        <v>0</v>
      </c>
      <c r="J37" s="14">
        <v>3.9141045600000002</v>
      </c>
    </row>
    <row r="38" spans="1:10" x14ac:dyDescent="0.25">
      <c r="A38" s="12" t="s">
        <v>67</v>
      </c>
      <c r="B38" s="13">
        <v>6406</v>
      </c>
      <c r="C38" s="14">
        <f>(67/B38*100)</f>
        <v>1.0458944739306899</v>
      </c>
      <c r="D38" s="15">
        <v>6339</v>
      </c>
      <c r="E38" s="14">
        <v>49.016485699999997</v>
      </c>
      <c r="F38" s="14">
        <v>16.43042938</v>
      </c>
      <c r="G38" s="14">
        <v>30.878489340000002</v>
      </c>
      <c r="H38" s="14">
        <v>1.0397242900000001</v>
      </c>
      <c r="I38" s="14">
        <v>0</v>
      </c>
      <c r="J38" s="14">
        <v>2.63487129</v>
      </c>
    </row>
    <row r="39" spans="1:10" x14ac:dyDescent="0.25">
      <c r="A39" s="12" t="s">
        <v>66</v>
      </c>
      <c r="B39" s="13">
        <v>6036</v>
      </c>
      <c r="C39" s="14">
        <f>(223/B39*100)</f>
        <v>3.6944996686547382</v>
      </c>
      <c r="D39" s="15">
        <v>5813</v>
      </c>
      <c r="E39" s="14">
        <v>75.579571400000006</v>
      </c>
      <c r="F39" s="14">
        <v>15.38100058</v>
      </c>
      <c r="G39" s="14">
        <v>6.1735386700000001</v>
      </c>
      <c r="H39" s="14">
        <v>0</v>
      </c>
      <c r="I39" s="14">
        <v>0</v>
      </c>
      <c r="J39" s="14">
        <v>2.8658893499999998</v>
      </c>
    </row>
    <row r="40" spans="1:10" x14ac:dyDescent="0.25">
      <c r="A40" s="12" t="s">
        <v>70</v>
      </c>
      <c r="B40" s="13">
        <v>6108</v>
      </c>
      <c r="C40" s="14">
        <f>(244/B40*100)</f>
        <v>3.9947609692206938</v>
      </c>
      <c r="D40" s="15">
        <v>5864</v>
      </c>
      <c r="E40" s="14">
        <v>57.556116000000003</v>
      </c>
      <c r="F40" s="14">
        <v>15.375690609999999</v>
      </c>
      <c r="G40" s="14">
        <v>22.1973612</v>
      </c>
      <c r="H40" s="14">
        <v>0</v>
      </c>
      <c r="I40" s="14">
        <v>0</v>
      </c>
      <c r="J40" s="14">
        <v>4.8708321799999998</v>
      </c>
    </row>
    <row r="41" spans="1:10" x14ac:dyDescent="0.25">
      <c r="A41" s="12" t="s">
        <v>76</v>
      </c>
      <c r="B41" s="13">
        <v>7007</v>
      </c>
      <c r="C41" s="14">
        <f>(128/B41*100)</f>
        <v>1.826744683887541</v>
      </c>
      <c r="D41" s="15">
        <v>6879</v>
      </c>
      <c r="E41" s="14">
        <v>69.357218889999999</v>
      </c>
      <c r="F41" s="14">
        <v>14.92141812</v>
      </c>
      <c r="G41" s="14">
        <v>12.080184279999999</v>
      </c>
      <c r="H41" s="14">
        <v>0.48120063000000002</v>
      </c>
      <c r="I41" s="14">
        <v>0</v>
      </c>
      <c r="J41" s="14">
        <v>3.1599780900000001</v>
      </c>
    </row>
    <row r="42" spans="1:10" x14ac:dyDescent="0.25">
      <c r="A42" s="12" t="s">
        <v>56</v>
      </c>
      <c r="B42" s="13">
        <v>11795</v>
      </c>
      <c r="C42" s="14">
        <f>(971/B42*100)</f>
        <v>8.2323018228062725</v>
      </c>
      <c r="D42" s="15">
        <v>10824</v>
      </c>
      <c r="E42" s="14">
        <v>53.264470619999997</v>
      </c>
      <c r="F42" s="14">
        <v>14.19750436</v>
      </c>
      <c r="G42" s="14">
        <v>28.400681089999999</v>
      </c>
      <c r="H42" s="14">
        <v>0</v>
      </c>
      <c r="I42" s="14">
        <v>0</v>
      </c>
      <c r="J42" s="14">
        <v>4.1373439200000002</v>
      </c>
    </row>
    <row r="43" spans="1:10" x14ac:dyDescent="0.25">
      <c r="A43" s="12" t="s">
        <v>72</v>
      </c>
      <c r="B43" s="13">
        <v>5860</v>
      </c>
      <c r="C43" s="14">
        <f>(62/B43*100)</f>
        <v>1.0580204778156996</v>
      </c>
      <c r="D43" s="15">
        <v>5798</v>
      </c>
      <c r="E43" s="14">
        <v>58.778526069999998</v>
      </c>
      <c r="F43" s="14">
        <v>13.99031285</v>
      </c>
      <c r="G43" s="14">
        <v>23.659302270000001</v>
      </c>
      <c r="H43" s="14">
        <v>0</v>
      </c>
      <c r="I43" s="14">
        <v>0</v>
      </c>
      <c r="J43" s="14">
        <v>3.5718588100000002</v>
      </c>
    </row>
    <row r="44" spans="1:10" x14ac:dyDescent="0.25">
      <c r="A44" s="12" t="s">
        <v>79</v>
      </c>
      <c r="B44" s="13">
        <v>5882</v>
      </c>
      <c r="C44" s="14">
        <f>(131/B44*100)</f>
        <v>2.2271336280176812</v>
      </c>
      <c r="D44" s="15">
        <v>5751</v>
      </c>
      <c r="E44" s="14">
        <v>67.149681520000001</v>
      </c>
      <c r="F44" s="14">
        <v>13.48645973</v>
      </c>
      <c r="G44" s="14">
        <v>15.964837040000001</v>
      </c>
      <c r="H44" s="14">
        <v>1.0263319500000001</v>
      </c>
      <c r="I44" s="14">
        <v>0</v>
      </c>
      <c r="J44" s="14">
        <v>2.3726897600000001</v>
      </c>
    </row>
    <row r="45" spans="1:10" x14ac:dyDescent="0.25">
      <c r="A45" s="12" t="s">
        <v>74</v>
      </c>
      <c r="B45" s="13">
        <v>6894</v>
      </c>
      <c r="C45" s="14">
        <f>(125/B45*100)</f>
        <v>1.8131708732230924</v>
      </c>
      <c r="D45" s="15">
        <v>6769</v>
      </c>
      <c r="E45" s="14">
        <v>62.029450609999998</v>
      </c>
      <c r="F45" s="14">
        <v>13.035004239999999</v>
      </c>
      <c r="G45" s="14">
        <v>19.417194980000001</v>
      </c>
      <c r="H45" s="14">
        <v>2.3745017700000002</v>
      </c>
      <c r="I45" s="14">
        <v>0</v>
      </c>
      <c r="J45" s="14">
        <v>3.1438484</v>
      </c>
    </row>
    <row r="46" spans="1:10" x14ac:dyDescent="0.25">
      <c r="A46" s="12" t="s">
        <v>36</v>
      </c>
      <c r="B46" s="13">
        <v>4740</v>
      </c>
      <c r="C46" s="14">
        <f>(436/B46*100)</f>
        <v>9.1983122362869185</v>
      </c>
      <c r="D46" s="15">
        <v>4304</v>
      </c>
      <c r="E46" s="14">
        <v>41.163626139999998</v>
      </c>
      <c r="F46" s="14">
        <v>11.81293445</v>
      </c>
      <c r="G46" s="14">
        <v>40.079641559999999</v>
      </c>
      <c r="H46" s="14">
        <v>0</v>
      </c>
      <c r="I46" s="14">
        <v>0</v>
      </c>
      <c r="J46" s="14">
        <v>6.9437978500000002</v>
      </c>
    </row>
    <row r="47" spans="1:10" x14ac:dyDescent="0.25">
      <c r="A47" s="12" t="s">
        <v>69</v>
      </c>
      <c r="B47" s="13">
        <v>4476</v>
      </c>
      <c r="C47" s="14">
        <f>(5/B47*100)</f>
        <v>0.11170688114387846</v>
      </c>
      <c r="D47" s="15">
        <v>4471</v>
      </c>
      <c r="E47" s="14">
        <v>81.284743030000001</v>
      </c>
      <c r="F47" s="14">
        <v>11.16479266</v>
      </c>
      <c r="G47" s="14">
        <v>7.1716158200000004</v>
      </c>
      <c r="H47" s="14">
        <v>0</v>
      </c>
      <c r="I47" s="14">
        <v>0</v>
      </c>
      <c r="J47" s="14">
        <v>0.37884848999999998</v>
      </c>
    </row>
    <row r="48" spans="1:10" x14ac:dyDescent="0.25">
      <c r="A48" s="12" t="s">
        <v>83</v>
      </c>
      <c r="B48" s="13">
        <v>5385</v>
      </c>
      <c r="C48" s="14">
        <f>(36/B48*100)</f>
        <v>0.66852367688022285</v>
      </c>
      <c r="D48" s="15">
        <v>5349</v>
      </c>
      <c r="E48" s="14">
        <v>80.971174099999999</v>
      </c>
      <c r="F48" s="14">
        <v>10.183881939999999</v>
      </c>
      <c r="G48" s="14">
        <v>5.3282668900000001</v>
      </c>
      <c r="H48" s="14">
        <v>2.7692234299999998</v>
      </c>
      <c r="I48" s="14">
        <v>0</v>
      </c>
      <c r="J48" s="14">
        <v>0.74745364000000003</v>
      </c>
    </row>
    <row r="49" spans="1:10" x14ac:dyDescent="0.25">
      <c r="A49" s="20" t="s">
        <v>73</v>
      </c>
      <c r="B49" s="21">
        <v>6350</v>
      </c>
      <c r="C49" s="22">
        <f>(79/B49*100)</f>
        <v>1.2440944881889764</v>
      </c>
      <c r="D49" s="23">
        <v>6271</v>
      </c>
      <c r="E49" s="22">
        <v>66.367500680000006</v>
      </c>
      <c r="F49" s="22">
        <v>9.6583654600000006</v>
      </c>
      <c r="G49" s="22">
        <v>17.618436169999999</v>
      </c>
      <c r="H49" s="22">
        <v>2.5767481600000002</v>
      </c>
      <c r="I49" s="22">
        <v>0</v>
      </c>
      <c r="J49" s="22">
        <v>3.7789495299999998</v>
      </c>
    </row>
    <row r="50" spans="1:10" x14ac:dyDescent="0.25">
      <c r="A50" s="12" t="s">
        <v>77</v>
      </c>
      <c r="B50" s="13">
        <v>8249</v>
      </c>
      <c r="C50" s="14">
        <f>(225/B50*100)</f>
        <v>2.7276033458601043</v>
      </c>
      <c r="D50" s="15">
        <v>8024</v>
      </c>
      <c r="E50" s="14">
        <v>74.472260750000004</v>
      </c>
      <c r="F50" s="14">
        <v>9.1395312999999998</v>
      </c>
      <c r="G50" s="14">
        <v>15.410759110000001</v>
      </c>
      <c r="H50" s="14">
        <v>0</v>
      </c>
      <c r="I50" s="14">
        <v>0</v>
      </c>
      <c r="J50" s="14">
        <v>0.97744883999999999</v>
      </c>
    </row>
    <row r="51" spans="1:10" x14ac:dyDescent="0.25">
      <c r="A51" s="12" t="s">
        <v>80</v>
      </c>
      <c r="B51" s="13">
        <v>14157</v>
      </c>
      <c r="C51" s="14">
        <f>(5662/B51*100)</f>
        <v>39.994349085258172</v>
      </c>
      <c r="D51" s="15">
        <v>8495</v>
      </c>
      <c r="E51" s="14">
        <v>78.677894190000004</v>
      </c>
      <c r="F51" s="14">
        <v>7.1900025999999997</v>
      </c>
      <c r="G51" s="14">
        <v>2.56500474</v>
      </c>
      <c r="H51" s="14">
        <v>8.9945937100000002</v>
      </c>
      <c r="I51" s="14">
        <v>0</v>
      </c>
      <c r="J51" s="14">
        <v>2.5725047700000001</v>
      </c>
    </row>
    <row r="52" spans="1:10" x14ac:dyDescent="0.25">
      <c r="A52" s="12" t="s">
        <v>71</v>
      </c>
      <c r="B52" s="13">
        <v>5928</v>
      </c>
      <c r="C52" s="14">
        <f>(106/B52*100)</f>
        <v>1.7881241565452091</v>
      </c>
      <c r="D52" s="15">
        <v>5822</v>
      </c>
      <c r="E52" s="14">
        <v>58.784164429999997</v>
      </c>
      <c r="F52" s="14">
        <v>6.7271415799999996</v>
      </c>
      <c r="G52" s="14">
        <v>25.205716809999998</v>
      </c>
      <c r="H52" s="14">
        <v>0</v>
      </c>
      <c r="I52" s="14">
        <v>0</v>
      </c>
      <c r="J52" s="14">
        <v>9.2829771799999996</v>
      </c>
    </row>
    <row r="53" spans="1:10" x14ac:dyDescent="0.25">
      <c r="A53" s="12" t="s">
        <v>9</v>
      </c>
      <c r="B53" s="13">
        <v>20058</v>
      </c>
      <c r="C53" s="14">
        <f>(0/B53*100)</f>
        <v>0</v>
      </c>
      <c r="D53" s="15">
        <v>20058</v>
      </c>
      <c r="E53" s="14">
        <v>0</v>
      </c>
      <c r="F53" s="14">
        <v>0</v>
      </c>
      <c r="G53" s="14">
        <v>0</v>
      </c>
      <c r="H53" s="14">
        <v>100</v>
      </c>
      <c r="I53" s="14">
        <v>0</v>
      </c>
      <c r="J53" s="14">
        <v>0</v>
      </c>
    </row>
    <row r="54" spans="1:10" x14ac:dyDescent="0.25">
      <c r="A54" s="12" t="s">
        <v>11</v>
      </c>
      <c r="B54" s="13">
        <v>6504</v>
      </c>
      <c r="C54" s="14">
        <v>97.94</v>
      </c>
      <c r="D54" s="15">
        <v>134</v>
      </c>
      <c r="E54" s="14">
        <v>0</v>
      </c>
      <c r="F54" s="14">
        <v>0</v>
      </c>
      <c r="G54" s="14">
        <v>0</v>
      </c>
      <c r="H54" s="14">
        <v>100</v>
      </c>
      <c r="I54" s="14">
        <v>0</v>
      </c>
      <c r="J54" s="14">
        <v>0</v>
      </c>
    </row>
    <row r="55" spans="1:10" x14ac:dyDescent="0.25">
      <c r="A55" s="12" t="s">
        <v>12</v>
      </c>
      <c r="B55" s="13">
        <v>5456</v>
      </c>
      <c r="C55" s="14">
        <f t="shared" ref="C55:C78" si="0">(0/B55*100)</f>
        <v>0</v>
      </c>
      <c r="D55" s="15">
        <v>5456</v>
      </c>
      <c r="E55" s="14">
        <v>0</v>
      </c>
      <c r="F55" s="14">
        <v>0</v>
      </c>
      <c r="G55" s="14">
        <v>0</v>
      </c>
      <c r="H55" s="14">
        <v>100</v>
      </c>
      <c r="I55" s="14">
        <v>0</v>
      </c>
      <c r="J55" s="14">
        <v>0</v>
      </c>
    </row>
    <row r="56" spans="1:10" x14ac:dyDescent="0.25">
      <c r="A56" s="12" t="s">
        <v>13</v>
      </c>
      <c r="B56" s="13">
        <v>5895</v>
      </c>
      <c r="C56" s="14">
        <f t="shared" si="0"/>
        <v>0</v>
      </c>
      <c r="D56" s="15">
        <v>5895</v>
      </c>
      <c r="E56" s="14">
        <v>0</v>
      </c>
      <c r="F56" s="14">
        <v>0</v>
      </c>
      <c r="G56" s="14">
        <v>0</v>
      </c>
      <c r="H56" s="14">
        <v>100</v>
      </c>
      <c r="I56" s="14">
        <v>0</v>
      </c>
      <c r="J56" s="14">
        <v>0</v>
      </c>
    </row>
    <row r="57" spans="1:10" x14ac:dyDescent="0.25">
      <c r="A57" s="12" t="s">
        <v>14</v>
      </c>
      <c r="B57" s="13">
        <v>5712</v>
      </c>
      <c r="C57" s="14">
        <f t="shared" si="0"/>
        <v>0</v>
      </c>
      <c r="D57" s="15">
        <v>5712</v>
      </c>
      <c r="E57" s="14">
        <v>0</v>
      </c>
      <c r="F57" s="14">
        <v>0</v>
      </c>
      <c r="G57" s="14">
        <v>0</v>
      </c>
      <c r="H57" s="14">
        <v>100</v>
      </c>
      <c r="I57" s="14">
        <v>0</v>
      </c>
      <c r="J57" s="14">
        <v>0</v>
      </c>
    </row>
    <row r="58" spans="1:10" x14ac:dyDescent="0.25">
      <c r="A58" s="12" t="s">
        <v>15</v>
      </c>
      <c r="B58" s="13">
        <v>5519</v>
      </c>
      <c r="C58" s="14">
        <f t="shared" si="0"/>
        <v>0</v>
      </c>
      <c r="D58" s="15">
        <v>5519</v>
      </c>
      <c r="E58" s="14">
        <v>0</v>
      </c>
      <c r="F58" s="14">
        <v>0</v>
      </c>
      <c r="G58" s="14">
        <v>0</v>
      </c>
      <c r="H58" s="14">
        <v>100</v>
      </c>
      <c r="I58" s="14">
        <v>0</v>
      </c>
      <c r="J58" s="14">
        <v>0</v>
      </c>
    </row>
    <row r="59" spans="1:10" x14ac:dyDescent="0.25">
      <c r="A59" s="12" t="s">
        <v>16</v>
      </c>
      <c r="B59" s="13">
        <v>6349</v>
      </c>
      <c r="C59" s="14">
        <f t="shared" si="0"/>
        <v>0</v>
      </c>
      <c r="D59" s="15">
        <v>6349</v>
      </c>
      <c r="E59" s="14">
        <v>0</v>
      </c>
      <c r="F59" s="14">
        <v>0</v>
      </c>
      <c r="G59" s="14">
        <v>0</v>
      </c>
      <c r="H59" s="14">
        <v>100</v>
      </c>
      <c r="I59" s="14">
        <v>0</v>
      </c>
      <c r="J59" s="14">
        <v>0</v>
      </c>
    </row>
    <row r="60" spans="1:10" x14ac:dyDescent="0.25">
      <c r="A60" s="12" t="s">
        <v>17</v>
      </c>
      <c r="B60" s="13">
        <v>5571</v>
      </c>
      <c r="C60" s="14">
        <f t="shared" si="0"/>
        <v>0</v>
      </c>
      <c r="D60" s="15">
        <v>5571</v>
      </c>
      <c r="E60" s="14">
        <v>0</v>
      </c>
      <c r="F60" s="14">
        <v>0</v>
      </c>
      <c r="G60" s="14">
        <v>0</v>
      </c>
      <c r="H60" s="14">
        <v>100</v>
      </c>
      <c r="I60" s="14">
        <v>0</v>
      </c>
      <c r="J60" s="14">
        <v>0</v>
      </c>
    </row>
    <row r="61" spans="1:10" x14ac:dyDescent="0.25">
      <c r="A61" s="12" t="s">
        <v>18</v>
      </c>
      <c r="B61" s="13">
        <v>5316</v>
      </c>
      <c r="C61" s="14">
        <f t="shared" si="0"/>
        <v>0</v>
      </c>
      <c r="D61" s="15">
        <v>5316</v>
      </c>
      <c r="E61" s="14">
        <v>0</v>
      </c>
      <c r="F61" s="14">
        <v>0</v>
      </c>
      <c r="G61" s="14">
        <v>0</v>
      </c>
      <c r="H61" s="14">
        <v>100</v>
      </c>
      <c r="I61" s="14">
        <v>0</v>
      </c>
      <c r="J61" s="14">
        <v>0</v>
      </c>
    </row>
    <row r="62" spans="1:10" x14ac:dyDescent="0.25">
      <c r="A62" s="12" t="s">
        <v>19</v>
      </c>
      <c r="B62" s="13">
        <v>6513</v>
      </c>
      <c r="C62" s="14">
        <f t="shared" si="0"/>
        <v>0</v>
      </c>
      <c r="D62" s="15">
        <v>6513</v>
      </c>
      <c r="E62" s="14">
        <v>0</v>
      </c>
      <c r="F62" s="14">
        <v>0</v>
      </c>
      <c r="G62" s="14">
        <v>0</v>
      </c>
      <c r="H62" s="14">
        <v>100</v>
      </c>
      <c r="I62" s="14">
        <v>0</v>
      </c>
      <c r="J62" s="14">
        <v>0</v>
      </c>
    </row>
    <row r="63" spans="1:10" x14ac:dyDescent="0.25">
      <c r="A63" s="12" t="s">
        <v>20</v>
      </c>
      <c r="B63" s="13">
        <v>7267</v>
      </c>
      <c r="C63" s="14">
        <f t="shared" si="0"/>
        <v>0</v>
      </c>
      <c r="D63" s="15">
        <v>7267</v>
      </c>
      <c r="E63" s="14">
        <v>0</v>
      </c>
      <c r="F63" s="14">
        <v>0</v>
      </c>
      <c r="G63" s="14">
        <v>0</v>
      </c>
      <c r="H63" s="14">
        <v>100</v>
      </c>
      <c r="I63" s="14">
        <v>0</v>
      </c>
      <c r="J63" s="14">
        <v>0</v>
      </c>
    </row>
    <row r="64" spans="1:10" x14ac:dyDescent="0.25">
      <c r="A64" s="12" t="s">
        <v>21</v>
      </c>
      <c r="B64" s="13">
        <v>4826</v>
      </c>
      <c r="C64" s="14">
        <f t="shared" si="0"/>
        <v>0</v>
      </c>
      <c r="D64" s="15">
        <v>4826</v>
      </c>
      <c r="E64" s="14">
        <v>0</v>
      </c>
      <c r="F64" s="14">
        <v>0</v>
      </c>
      <c r="G64" s="14">
        <v>0</v>
      </c>
      <c r="H64" s="14">
        <v>100</v>
      </c>
      <c r="I64" s="14">
        <v>0</v>
      </c>
      <c r="J64" s="14">
        <v>0</v>
      </c>
    </row>
    <row r="65" spans="1:10" x14ac:dyDescent="0.25">
      <c r="A65" s="12" t="s">
        <v>22</v>
      </c>
      <c r="B65" s="13">
        <v>4546</v>
      </c>
      <c r="C65" s="14">
        <f t="shared" si="0"/>
        <v>0</v>
      </c>
      <c r="D65" s="15">
        <v>4546</v>
      </c>
      <c r="E65" s="14">
        <v>0</v>
      </c>
      <c r="F65" s="14">
        <v>0</v>
      </c>
      <c r="G65" s="14">
        <v>0</v>
      </c>
      <c r="H65" s="14">
        <v>100</v>
      </c>
      <c r="I65" s="14">
        <v>0</v>
      </c>
      <c r="J65" s="14">
        <v>0</v>
      </c>
    </row>
    <row r="66" spans="1:10" x14ac:dyDescent="0.25">
      <c r="A66" s="12" t="s">
        <v>23</v>
      </c>
      <c r="B66" s="13">
        <v>5324</v>
      </c>
      <c r="C66" s="14">
        <f t="shared" si="0"/>
        <v>0</v>
      </c>
      <c r="D66" s="15">
        <v>5324</v>
      </c>
      <c r="E66" s="14">
        <v>0</v>
      </c>
      <c r="F66" s="14">
        <v>0</v>
      </c>
      <c r="G66" s="14">
        <v>0</v>
      </c>
      <c r="H66" s="14">
        <v>100</v>
      </c>
      <c r="I66" s="14">
        <v>0</v>
      </c>
      <c r="J66" s="14">
        <v>0</v>
      </c>
    </row>
    <row r="67" spans="1:10" x14ac:dyDescent="0.25">
      <c r="A67" s="12" t="s">
        <v>24</v>
      </c>
      <c r="B67" s="13">
        <v>3634</v>
      </c>
      <c r="C67" s="14">
        <f t="shared" si="0"/>
        <v>0</v>
      </c>
      <c r="D67" s="15">
        <v>3634</v>
      </c>
      <c r="E67" s="14">
        <v>0</v>
      </c>
      <c r="F67" s="14">
        <v>0</v>
      </c>
      <c r="G67" s="14">
        <v>0</v>
      </c>
      <c r="H67" s="14">
        <v>100</v>
      </c>
      <c r="I67" s="14">
        <v>0</v>
      </c>
      <c r="J67" s="14">
        <v>0</v>
      </c>
    </row>
    <row r="68" spans="1:10" x14ac:dyDescent="0.25">
      <c r="A68" s="12" t="s">
        <v>25</v>
      </c>
      <c r="B68" s="13">
        <v>5325</v>
      </c>
      <c r="C68" s="14">
        <f t="shared" si="0"/>
        <v>0</v>
      </c>
      <c r="D68" s="15">
        <v>5325</v>
      </c>
      <c r="E68" s="14">
        <v>0</v>
      </c>
      <c r="F68" s="14">
        <v>0</v>
      </c>
      <c r="G68" s="14">
        <v>0</v>
      </c>
      <c r="H68" s="14">
        <v>100</v>
      </c>
      <c r="I68" s="14">
        <v>0</v>
      </c>
      <c r="J68" s="14">
        <v>0</v>
      </c>
    </row>
    <row r="69" spans="1:10" x14ac:dyDescent="0.25">
      <c r="A69" s="12" t="s">
        <v>26</v>
      </c>
      <c r="B69" s="13">
        <v>5665</v>
      </c>
      <c r="C69" s="14">
        <f t="shared" si="0"/>
        <v>0</v>
      </c>
      <c r="D69" s="15">
        <v>5665</v>
      </c>
      <c r="E69" s="14">
        <v>0</v>
      </c>
      <c r="F69" s="14">
        <v>0</v>
      </c>
      <c r="G69" s="14">
        <v>0</v>
      </c>
      <c r="H69" s="14">
        <v>100</v>
      </c>
      <c r="I69" s="14">
        <v>0</v>
      </c>
      <c r="J69" s="14">
        <v>0</v>
      </c>
    </row>
    <row r="70" spans="1:10" x14ac:dyDescent="0.25">
      <c r="A70" s="12" t="s">
        <v>27</v>
      </c>
      <c r="B70" s="13">
        <v>12083</v>
      </c>
      <c r="C70" s="14">
        <f t="shared" si="0"/>
        <v>0</v>
      </c>
      <c r="D70" s="15">
        <v>12083</v>
      </c>
      <c r="E70" s="14">
        <v>0</v>
      </c>
      <c r="F70" s="14">
        <v>0</v>
      </c>
      <c r="G70" s="14">
        <v>0</v>
      </c>
      <c r="H70" s="14">
        <v>100</v>
      </c>
      <c r="I70" s="14">
        <v>0</v>
      </c>
      <c r="J70" s="14">
        <v>0</v>
      </c>
    </row>
    <row r="71" spans="1:10" x14ac:dyDescent="0.25">
      <c r="A71" s="12" t="s">
        <v>28</v>
      </c>
      <c r="B71" s="13">
        <v>4876</v>
      </c>
      <c r="C71" s="14">
        <f t="shared" si="0"/>
        <v>0</v>
      </c>
      <c r="D71" s="15">
        <v>4876</v>
      </c>
      <c r="E71" s="14">
        <v>0</v>
      </c>
      <c r="F71" s="14">
        <v>0</v>
      </c>
      <c r="G71" s="14">
        <v>0</v>
      </c>
      <c r="H71" s="14">
        <v>100</v>
      </c>
      <c r="I71" s="14">
        <v>0</v>
      </c>
      <c r="J71" s="14">
        <v>0</v>
      </c>
    </row>
    <row r="72" spans="1:10" x14ac:dyDescent="0.25">
      <c r="A72" s="12" t="s">
        <v>29</v>
      </c>
      <c r="B72" s="13">
        <v>4692</v>
      </c>
      <c r="C72" s="14">
        <f t="shared" si="0"/>
        <v>0</v>
      </c>
      <c r="D72" s="15">
        <v>4692</v>
      </c>
      <c r="E72" s="14">
        <v>0</v>
      </c>
      <c r="F72" s="14">
        <v>0</v>
      </c>
      <c r="G72" s="14">
        <v>0</v>
      </c>
      <c r="H72" s="14">
        <v>100</v>
      </c>
      <c r="I72" s="14">
        <v>0</v>
      </c>
      <c r="J72" s="14">
        <v>0</v>
      </c>
    </row>
    <row r="73" spans="1:10" x14ac:dyDescent="0.25">
      <c r="A73" s="12" t="s">
        <v>30</v>
      </c>
      <c r="B73" s="13">
        <v>5375</v>
      </c>
      <c r="C73" s="14">
        <f t="shared" si="0"/>
        <v>0</v>
      </c>
      <c r="D73" s="15">
        <v>5375</v>
      </c>
      <c r="E73" s="14">
        <v>0</v>
      </c>
      <c r="F73" s="14">
        <v>0</v>
      </c>
      <c r="G73" s="14">
        <v>0</v>
      </c>
      <c r="H73" s="14">
        <v>100</v>
      </c>
      <c r="I73" s="14">
        <v>0</v>
      </c>
      <c r="J73" s="14">
        <v>0</v>
      </c>
    </row>
    <row r="74" spans="1:10" x14ac:dyDescent="0.25">
      <c r="A74" s="12" t="s">
        <v>31</v>
      </c>
      <c r="B74" s="13">
        <v>14167</v>
      </c>
      <c r="C74" s="14">
        <f t="shared" si="0"/>
        <v>0</v>
      </c>
      <c r="D74" s="15">
        <v>14167</v>
      </c>
      <c r="E74" s="14">
        <v>0</v>
      </c>
      <c r="F74" s="14">
        <v>0</v>
      </c>
      <c r="G74" s="14">
        <v>0</v>
      </c>
      <c r="H74" s="14">
        <v>100</v>
      </c>
      <c r="I74" s="14">
        <v>0</v>
      </c>
      <c r="J74" s="14">
        <v>0</v>
      </c>
    </row>
    <row r="75" spans="1:10" x14ac:dyDescent="0.25">
      <c r="A75" s="20" t="s">
        <v>32</v>
      </c>
      <c r="B75" s="21">
        <v>5826</v>
      </c>
      <c r="C75" s="22">
        <f t="shared" si="0"/>
        <v>0</v>
      </c>
      <c r="D75" s="23">
        <v>5826</v>
      </c>
      <c r="E75" s="22">
        <v>0</v>
      </c>
      <c r="F75" s="22">
        <v>0</v>
      </c>
      <c r="G75" s="22">
        <v>0</v>
      </c>
      <c r="H75" s="22">
        <v>100</v>
      </c>
      <c r="I75" s="22">
        <v>0</v>
      </c>
      <c r="J75" s="22">
        <v>0</v>
      </c>
    </row>
    <row r="76" spans="1:10" x14ac:dyDescent="0.25">
      <c r="A76" s="12" t="s">
        <v>33</v>
      </c>
      <c r="B76" s="13">
        <v>1657</v>
      </c>
      <c r="C76" s="14">
        <f t="shared" si="0"/>
        <v>0</v>
      </c>
      <c r="D76" s="15">
        <v>1657</v>
      </c>
      <c r="E76" s="14">
        <v>0</v>
      </c>
      <c r="F76" s="14">
        <v>0</v>
      </c>
      <c r="G76" s="14">
        <v>0</v>
      </c>
      <c r="H76" s="14">
        <v>100</v>
      </c>
      <c r="I76" s="14">
        <v>0</v>
      </c>
      <c r="J76" s="14">
        <v>0</v>
      </c>
    </row>
    <row r="77" spans="1:10" ht="24.95" customHeight="1" x14ac:dyDescent="0.25">
      <c r="A77" s="12" t="s">
        <v>34</v>
      </c>
      <c r="B77" s="13">
        <v>7841</v>
      </c>
      <c r="C77" s="14">
        <f t="shared" si="0"/>
        <v>0</v>
      </c>
      <c r="D77" s="15">
        <v>7841</v>
      </c>
      <c r="E77" s="14">
        <v>0</v>
      </c>
      <c r="F77" s="14">
        <v>0</v>
      </c>
      <c r="G77" s="14">
        <v>0</v>
      </c>
      <c r="H77" s="14">
        <v>100</v>
      </c>
      <c r="I77" s="14">
        <v>0</v>
      </c>
      <c r="J77" s="14">
        <v>0</v>
      </c>
    </row>
    <row r="78" spans="1:10" x14ac:dyDescent="0.25">
      <c r="A78" s="12" t="s">
        <v>35</v>
      </c>
      <c r="B78" s="13">
        <v>8861</v>
      </c>
      <c r="C78" s="14">
        <f t="shared" si="0"/>
        <v>0</v>
      </c>
      <c r="D78" s="15">
        <v>8861</v>
      </c>
      <c r="E78" s="14">
        <v>0</v>
      </c>
      <c r="F78" s="14">
        <v>0</v>
      </c>
      <c r="G78" s="14">
        <v>0</v>
      </c>
      <c r="H78" s="14">
        <v>100</v>
      </c>
      <c r="I78" s="14">
        <v>0</v>
      </c>
      <c r="J78" s="14">
        <v>0</v>
      </c>
    </row>
    <row r="79" spans="1:10" x14ac:dyDescent="0.25">
      <c r="A79" s="46"/>
      <c r="B79" s="13"/>
      <c r="C79" s="14"/>
      <c r="D79" s="36"/>
      <c r="E79" s="14"/>
      <c r="F79" s="14"/>
      <c r="G79" s="14"/>
      <c r="H79" s="14"/>
      <c r="I79" s="14"/>
      <c r="J79" s="14"/>
    </row>
    <row r="80" spans="1:10" x14ac:dyDescent="0.25">
      <c r="A80" s="29" t="s">
        <v>118</v>
      </c>
      <c r="B80" s="29"/>
      <c r="C80" s="29"/>
      <c r="D80" s="46"/>
      <c r="E80" s="29"/>
      <c r="F80" s="29"/>
      <c r="G80" s="29"/>
      <c r="H80" s="29"/>
      <c r="I80" s="29"/>
      <c r="J80" s="29"/>
    </row>
    <row r="81" spans="1:10" x14ac:dyDescent="0.25">
      <c r="A81" s="29" t="s">
        <v>119</v>
      </c>
      <c r="B81" s="29"/>
      <c r="C81" s="29"/>
      <c r="D81" s="46"/>
      <c r="E81" s="29"/>
      <c r="F81" s="29"/>
      <c r="G81" s="29"/>
      <c r="H81" s="29"/>
      <c r="I81" s="29"/>
      <c r="J81" s="29"/>
    </row>
    <row r="82" spans="1:10" x14ac:dyDescent="0.25">
      <c r="A82" s="29"/>
      <c r="B82" s="29"/>
      <c r="C82" s="29"/>
      <c r="D82" s="46"/>
      <c r="E82" s="29"/>
      <c r="F82" s="29"/>
      <c r="G82" s="29"/>
      <c r="H82" s="29"/>
      <c r="I82" s="29"/>
      <c r="J82" s="29"/>
    </row>
    <row r="83" spans="1:10" x14ac:dyDescent="0.25">
      <c r="A83" s="49" t="s">
        <v>86</v>
      </c>
    </row>
    <row r="84" spans="1:10" x14ac:dyDescent="0.25">
      <c r="A84" s="34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34" t="s">
        <v>87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15.75" customHeight="1" x14ac:dyDescent="0.25">
      <c r="A86" s="34" t="s">
        <v>85</v>
      </c>
      <c r="B86" s="2"/>
      <c r="C86" s="2"/>
      <c r="D86" s="2"/>
      <c r="E86" s="2"/>
      <c r="F86" s="2"/>
      <c r="G86" s="2"/>
      <c r="H86" s="2"/>
      <c r="I86" s="2"/>
      <c r="J86" s="2"/>
    </row>
    <row r="87" spans="1:10" ht="20.25" customHeight="1" x14ac:dyDescent="0.25">
      <c r="A87" s="1" t="s">
        <v>88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ht="70.5" customHeight="1" x14ac:dyDescent="0.25">
      <c r="A88" s="34" t="s">
        <v>89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ht="41.25" customHeight="1" x14ac:dyDescent="0.25">
      <c r="A89" s="34" t="s">
        <v>90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ht="30" customHeight="1" x14ac:dyDescent="0.25">
      <c r="A90" s="34" t="s">
        <v>91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ht="117.75" customHeight="1" x14ac:dyDescent="0.25">
      <c r="A91" s="34" t="s">
        <v>92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ht="30" customHeight="1" x14ac:dyDescent="0.25">
      <c r="A92" s="34" t="s">
        <v>93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19.5" customHeight="1" x14ac:dyDescent="0.25">
      <c r="A93" s="34" t="s">
        <v>94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 ht="53.25" customHeight="1" x14ac:dyDescent="0.25">
      <c r="A94" s="34" t="s">
        <v>95</v>
      </c>
      <c r="B94" s="2"/>
      <c r="C94" s="2"/>
      <c r="D94" s="2"/>
      <c r="E94" s="2"/>
      <c r="F94" s="2"/>
      <c r="G94" s="2"/>
      <c r="H94" s="2"/>
      <c r="I94" s="2"/>
      <c r="J94" s="2"/>
    </row>
  </sheetData>
  <autoFilter ref="A4:J78">
    <sortState ref="A5:J78">
      <sortCondition descending="1" ref="F4:F78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E31" sqref="E31"/>
    </sheetView>
  </sheetViews>
  <sheetFormatPr defaultColWidth="11.42578125" defaultRowHeight="15" x14ac:dyDescent="0.25"/>
  <cols>
    <col min="1" max="1" width="50" customWidth="1"/>
  </cols>
  <sheetData>
    <row r="1" spans="1:10" ht="15" customHeight="1" x14ac:dyDescent="0.25">
      <c r="A1" s="1" t="s">
        <v>0</v>
      </c>
    </row>
    <row r="2" spans="1:10" x14ac:dyDescent="0.25">
      <c r="A2" s="3" t="s">
        <v>104</v>
      </c>
    </row>
    <row r="3" spans="1:10" x14ac:dyDescent="0.25">
      <c r="J3" s="35" t="s">
        <v>99</v>
      </c>
    </row>
    <row r="4" spans="1:10" ht="30" customHeight="1" x14ac:dyDescent="0.25">
      <c r="A4" s="4"/>
      <c r="B4" s="5" t="s">
        <v>98</v>
      </c>
      <c r="C4" s="5" t="s">
        <v>107</v>
      </c>
      <c r="D4" s="6" t="s">
        <v>2</v>
      </c>
      <c r="E4" s="40" t="s">
        <v>3</v>
      </c>
      <c r="F4" s="40" t="s">
        <v>4</v>
      </c>
      <c r="G4" s="40" t="s">
        <v>5</v>
      </c>
      <c r="H4" s="40" t="s">
        <v>105</v>
      </c>
      <c r="I4" s="40" t="s">
        <v>7</v>
      </c>
      <c r="J4" s="40" t="s">
        <v>8</v>
      </c>
    </row>
    <row r="5" spans="1:10" x14ac:dyDescent="0.25">
      <c r="A5" s="12" t="s">
        <v>9</v>
      </c>
      <c r="B5" s="13">
        <v>20058</v>
      </c>
      <c r="C5" s="14">
        <f>(0/B5*100)</f>
        <v>0</v>
      </c>
      <c r="D5" s="15">
        <v>20058</v>
      </c>
      <c r="E5" s="14">
        <v>0</v>
      </c>
      <c r="F5" s="14">
        <v>0</v>
      </c>
      <c r="G5" s="14">
        <v>0</v>
      </c>
      <c r="H5" s="14">
        <v>100</v>
      </c>
      <c r="I5" s="14">
        <v>0</v>
      </c>
      <c r="J5" s="14">
        <v>0</v>
      </c>
    </row>
    <row r="6" spans="1:10" x14ac:dyDescent="0.25">
      <c r="A6" s="12" t="s">
        <v>11</v>
      </c>
      <c r="B6" s="13">
        <v>6504</v>
      </c>
      <c r="C6" s="14">
        <f>(6370/B6*100)</f>
        <v>97.939729397293974</v>
      </c>
      <c r="D6" s="15">
        <v>134</v>
      </c>
      <c r="E6" s="14">
        <v>0</v>
      </c>
      <c r="F6" s="14">
        <v>0</v>
      </c>
      <c r="G6" s="14">
        <v>0</v>
      </c>
      <c r="H6" s="14">
        <v>100</v>
      </c>
      <c r="I6" s="14">
        <v>0</v>
      </c>
      <c r="J6" s="14">
        <v>0</v>
      </c>
    </row>
    <row r="7" spans="1:10" x14ac:dyDescent="0.25">
      <c r="A7" s="12" t="s">
        <v>12</v>
      </c>
      <c r="B7" s="13">
        <v>5456</v>
      </c>
      <c r="C7" s="14">
        <f t="shared" ref="C7:C30" si="0">(0/B7*100)</f>
        <v>0</v>
      </c>
      <c r="D7" s="15">
        <v>5456</v>
      </c>
      <c r="E7" s="14">
        <v>0</v>
      </c>
      <c r="F7" s="14">
        <v>0</v>
      </c>
      <c r="G7" s="14">
        <v>0</v>
      </c>
      <c r="H7" s="14">
        <v>100</v>
      </c>
      <c r="I7" s="14">
        <v>0</v>
      </c>
      <c r="J7" s="14">
        <v>0</v>
      </c>
    </row>
    <row r="8" spans="1:10" x14ac:dyDescent="0.25">
      <c r="A8" s="12" t="s">
        <v>13</v>
      </c>
      <c r="B8" s="13">
        <v>5895</v>
      </c>
      <c r="C8" s="14">
        <f t="shared" si="0"/>
        <v>0</v>
      </c>
      <c r="D8" s="15">
        <v>5895</v>
      </c>
      <c r="E8" s="14">
        <v>0</v>
      </c>
      <c r="F8" s="14">
        <v>0</v>
      </c>
      <c r="G8" s="14">
        <v>0</v>
      </c>
      <c r="H8" s="14">
        <v>100</v>
      </c>
      <c r="I8" s="14">
        <v>0</v>
      </c>
      <c r="J8" s="14">
        <v>0</v>
      </c>
    </row>
    <row r="9" spans="1:10" x14ac:dyDescent="0.25">
      <c r="A9" s="12" t="s">
        <v>14</v>
      </c>
      <c r="B9" s="13">
        <v>5712</v>
      </c>
      <c r="C9" s="14">
        <f t="shared" si="0"/>
        <v>0</v>
      </c>
      <c r="D9" s="15">
        <v>5712</v>
      </c>
      <c r="E9" s="14">
        <v>0</v>
      </c>
      <c r="F9" s="14">
        <v>0</v>
      </c>
      <c r="G9" s="14">
        <v>0</v>
      </c>
      <c r="H9" s="14">
        <v>100</v>
      </c>
      <c r="I9" s="14">
        <v>0</v>
      </c>
      <c r="J9" s="14">
        <v>0</v>
      </c>
    </row>
    <row r="10" spans="1:10" x14ac:dyDescent="0.25">
      <c r="A10" s="12" t="s">
        <v>15</v>
      </c>
      <c r="B10" s="13">
        <v>5519</v>
      </c>
      <c r="C10" s="14">
        <f t="shared" si="0"/>
        <v>0</v>
      </c>
      <c r="D10" s="15">
        <v>5519</v>
      </c>
      <c r="E10" s="14">
        <v>0</v>
      </c>
      <c r="F10" s="14">
        <v>0</v>
      </c>
      <c r="G10" s="14">
        <v>0</v>
      </c>
      <c r="H10" s="14">
        <v>100</v>
      </c>
      <c r="I10" s="14">
        <v>0</v>
      </c>
      <c r="J10" s="14">
        <v>0</v>
      </c>
    </row>
    <row r="11" spans="1:10" x14ac:dyDescent="0.25">
      <c r="A11" s="12" t="s">
        <v>16</v>
      </c>
      <c r="B11" s="13">
        <v>6349</v>
      </c>
      <c r="C11" s="14">
        <f t="shared" si="0"/>
        <v>0</v>
      </c>
      <c r="D11" s="15">
        <v>6349</v>
      </c>
      <c r="E11" s="14">
        <v>0</v>
      </c>
      <c r="F11" s="14">
        <v>0</v>
      </c>
      <c r="G11" s="14">
        <v>0</v>
      </c>
      <c r="H11" s="14">
        <v>100</v>
      </c>
      <c r="I11" s="14">
        <v>0</v>
      </c>
      <c r="J11" s="14">
        <v>0</v>
      </c>
    </row>
    <row r="12" spans="1:10" x14ac:dyDescent="0.25">
      <c r="A12" s="12" t="s">
        <v>17</v>
      </c>
      <c r="B12" s="13">
        <v>5571</v>
      </c>
      <c r="C12" s="14">
        <f t="shared" si="0"/>
        <v>0</v>
      </c>
      <c r="D12" s="15">
        <v>5571</v>
      </c>
      <c r="E12" s="14">
        <v>0</v>
      </c>
      <c r="F12" s="14">
        <v>0</v>
      </c>
      <c r="G12" s="14">
        <v>0</v>
      </c>
      <c r="H12" s="14">
        <v>100</v>
      </c>
      <c r="I12" s="14">
        <v>0</v>
      </c>
      <c r="J12" s="14">
        <v>0</v>
      </c>
    </row>
    <row r="13" spans="1:10" x14ac:dyDescent="0.25">
      <c r="A13" s="12" t="s">
        <v>18</v>
      </c>
      <c r="B13" s="13">
        <v>5316</v>
      </c>
      <c r="C13" s="14">
        <f t="shared" si="0"/>
        <v>0</v>
      </c>
      <c r="D13" s="15">
        <v>5316</v>
      </c>
      <c r="E13" s="14">
        <v>0</v>
      </c>
      <c r="F13" s="14">
        <v>0</v>
      </c>
      <c r="G13" s="14">
        <v>0</v>
      </c>
      <c r="H13" s="14">
        <v>100</v>
      </c>
      <c r="I13" s="14">
        <v>0</v>
      </c>
      <c r="J13" s="14">
        <v>0</v>
      </c>
    </row>
    <row r="14" spans="1:10" x14ac:dyDescent="0.25">
      <c r="A14" s="12" t="s">
        <v>19</v>
      </c>
      <c r="B14" s="13">
        <v>6513</v>
      </c>
      <c r="C14" s="14">
        <f t="shared" si="0"/>
        <v>0</v>
      </c>
      <c r="D14" s="15">
        <v>6513</v>
      </c>
      <c r="E14" s="14">
        <v>0</v>
      </c>
      <c r="F14" s="14">
        <v>0</v>
      </c>
      <c r="G14" s="14">
        <v>0</v>
      </c>
      <c r="H14" s="14">
        <v>100</v>
      </c>
      <c r="I14" s="14">
        <v>0</v>
      </c>
      <c r="J14" s="14">
        <v>0</v>
      </c>
    </row>
    <row r="15" spans="1:10" x14ac:dyDescent="0.25">
      <c r="A15" s="12" t="s">
        <v>20</v>
      </c>
      <c r="B15" s="13">
        <v>7267</v>
      </c>
      <c r="C15" s="14">
        <f t="shared" si="0"/>
        <v>0</v>
      </c>
      <c r="D15" s="15">
        <v>7267</v>
      </c>
      <c r="E15" s="14">
        <v>0</v>
      </c>
      <c r="F15" s="14">
        <v>0</v>
      </c>
      <c r="G15" s="14">
        <v>0</v>
      </c>
      <c r="H15" s="14">
        <v>100</v>
      </c>
      <c r="I15" s="14">
        <v>0</v>
      </c>
      <c r="J15" s="14">
        <v>0</v>
      </c>
    </row>
    <row r="16" spans="1:10" x14ac:dyDescent="0.25">
      <c r="A16" s="12" t="s">
        <v>21</v>
      </c>
      <c r="B16" s="13">
        <v>4826</v>
      </c>
      <c r="C16" s="14">
        <f t="shared" si="0"/>
        <v>0</v>
      </c>
      <c r="D16" s="15">
        <v>4826</v>
      </c>
      <c r="E16" s="14">
        <v>0</v>
      </c>
      <c r="F16" s="14">
        <v>0</v>
      </c>
      <c r="G16" s="14">
        <v>0</v>
      </c>
      <c r="H16" s="14">
        <v>100</v>
      </c>
      <c r="I16" s="14">
        <v>0</v>
      </c>
      <c r="J16" s="14">
        <v>0</v>
      </c>
    </row>
    <row r="17" spans="1:10" x14ac:dyDescent="0.25">
      <c r="A17" s="12" t="s">
        <v>22</v>
      </c>
      <c r="B17" s="13">
        <v>4546</v>
      </c>
      <c r="C17" s="14">
        <f t="shared" si="0"/>
        <v>0</v>
      </c>
      <c r="D17" s="15">
        <v>4546</v>
      </c>
      <c r="E17" s="14">
        <v>0</v>
      </c>
      <c r="F17" s="14">
        <v>0</v>
      </c>
      <c r="G17" s="14">
        <v>0</v>
      </c>
      <c r="H17" s="14">
        <v>100</v>
      </c>
      <c r="I17" s="14">
        <v>0</v>
      </c>
      <c r="J17" s="14">
        <v>0</v>
      </c>
    </row>
    <row r="18" spans="1:10" x14ac:dyDescent="0.25">
      <c r="A18" s="12" t="s">
        <v>23</v>
      </c>
      <c r="B18" s="13">
        <v>5324</v>
      </c>
      <c r="C18" s="14">
        <f t="shared" si="0"/>
        <v>0</v>
      </c>
      <c r="D18" s="15">
        <v>5324</v>
      </c>
      <c r="E18" s="14">
        <v>0</v>
      </c>
      <c r="F18" s="14">
        <v>0</v>
      </c>
      <c r="G18" s="14">
        <v>0</v>
      </c>
      <c r="H18" s="14">
        <v>100</v>
      </c>
      <c r="I18" s="14">
        <v>0</v>
      </c>
      <c r="J18" s="14">
        <v>0</v>
      </c>
    </row>
    <row r="19" spans="1:10" x14ac:dyDescent="0.25">
      <c r="A19" s="12" t="s">
        <v>24</v>
      </c>
      <c r="B19" s="13">
        <v>3634</v>
      </c>
      <c r="C19" s="14">
        <f t="shared" si="0"/>
        <v>0</v>
      </c>
      <c r="D19" s="15">
        <v>3634</v>
      </c>
      <c r="E19" s="14">
        <v>0</v>
      </c>
      <c r="F19" s="14">
        <v>0</v>
      </c>
      <c r="G19" s="14">
        <v>0</v>
      </c>
      <c r="H19" s="14">
        <v>100</v>
      </c>
      <c r="I19" s="14">
        <v>0</v>
      </c>
      <c r="J19" s="14">
        <v>0</v>
      </c>
    </row>
    <row r="20" spans="1:10" x14ac:dyDescent="0.25">
      <c r="A20" s="12" t="s">
        <v>25</v>
      </c>
      <c r="B20" s="13">
        <v>5325</v>
      </c>
      <c r="C20" s="14">
        <f t="shared" si="0"/>
        <v>0</v>
      </c>
      <c r="D20" s="15">
        <v>5325</v>
      </c>
      <c r="E20" s="14">
        <v>0</v>
      </c>
      <c r="F20" s="14">
        <v>0</v>
      </c>
      <c r="G20" s="14">
        <v>0</v>
      </c>
      <c r="H20" s="14">
        <v>100</v>
      </c>
      <c r="I20" s="14">
        <v>0</v>
      </c>
      <c r="J20" s="14">
        <v>0</v>
      </c>
    </row>
    <row r="21" spans="1:10" x14ac:dyDescent="0.25">
      <c r="A21" s="12" t="s">
        <v>26</v>
      </c>
      <c r="B21" s="13">
        <v>5665</v>
      </c>
      <c r="C21" s="14">
        <f t="shared" si="0"/>
        <v>0</v>
      </c>
      <c r="D21" s="15">
        <v>5665</v>
      </c>
      <c r="E21" s="14">
        <v>0</v>
      </c>
      <c r="F21" s="14">
        <v>0</v>
      </c>
      <c r="G21" s="14">
        <v>0</v>
      </c>
      <c r="H21" s="14">
        <v>100</v>
      </c>
      <c r="I21" s="14">
        <v>0</v>
      </c>
      <c r="J21" s="14">
        <v>0</v>
      </c>
    </row>
    <row r="22" spans="1:10" x14ac:dyDescent="0.25">
      <c r="A22" s="12" t="s">
        <v>27</v>
      </c>
      <c r="B22" s="13">
        <v>12083</v>
      </c>
      <c r="C22" s="14">
        <f t="shared" si="0"/>
        <v>0</v>
      </c>
      <c r="D22" s="15">
        <v>12083</v>
      </c>
      <c r="E22" s="14">
        <v>0</v>
      </c>
      <c r="F22" s="14">
        <v>0</v>
      </c>
      <c r="G22" s="14">
        <v>0</v>
      </c>
      <c r="H22" s="14">
        <v>100</v>
      </c>
      <c r="I22" s="14">
        <v>0</v>
      </c>
      <c r="J22" s="14">
        <v>0</v>
      </c>
    </row>
    <row r="23" spans="1:10" x14ac:dyDescent="0.25">
      <c r="A23" s="12" t="s">
        <v>28</v>
      </c>
      <c r="B23" s="13">
        <v>4876</v>
      </c>
      <c r="C23" s="14">
        <f t="shared" si="0"/>
        <v>0</v>
      </c>
      <c r="D23" s="15">
        <v>4876</v>
      </c>
      <c r="E23" s="14">
        <v>0</v>
      </c>
      <c r="F23" s="14">
        <v>0</v>
      </c>
      <c r="G23" s="14">
        <v>0</v>
      </c>
      <c r="H23" s="14">
        <v>100</v>
      </c>
      <c r="I23" s="14">
        <v>0</v>
      </c>
      <c r="J23" s="14">
        <v>0</v>
      </c>
    </row>
    <row r="24" spans="1:10" x14ac:dyDescent="0.25">
      <c r="A24" s="12" t="s">
        <v>29</v>
      </c>
      <c r="B24" s="13">
        <v>4692</v>
      </c>
      <c r="C24" s="14">
        <f t="shared" si="0"/>
        <v>0</v>
      </c>
      <c r="D24" s="15">
        <v>4692</v>
      </c>
      <c r="E24" s="14">
        <v>0</v>
      </c>
      <c r="F24" s="14">
        <v>0</v>
      </c>
      <c r="G24" s="14">
        <v>0</v>
      </c>
      <c r="H24" s="14">
        <v>100</v>
      </c>
      <c r="I24" s="14">
        <v>0</v>
      </c>
      <c r="J24" s="14">
        <v>0</v>
      </c>
    </row>
    <row r="25" spans="1:10" x14ac:dyDescent="0.25">
      <c r="A25" s="12" t="s">
        <v>30</v>
      </c>
      <c r="B25" s="13">
        <v>5375</v>
      </c>
      <c r="C25" s="14">
        <f t="shared" si="0"/>
        <v>0</v>
      </c>
      <c r="D25" s="15">
        <v>5375</v>
      </c>
      <c r="E25" s="14">
        <v>0</v>
      </c>
      <c r="F25" s="14">
        <v>0</v>
      </c>
      <c r="G25" s="14">
        <v>0</v>
      </c>
      <c r="H25" s="14">
        <v>100</v>
      </c>
      <c r="I25" s="14">
        <v>0</v>
      </c>
      <c r="J25" s="14">
        <v>0</v>
      </c>
    </row>
    <row r="26" spans="1:10" x14ac:dyDescent="0.25">
      <c r="A26" s="12" t="s">
        <v>31</v>
      </c>
      <c r="B26" s="13">
        <v>14167</v>
      </c>
      <c r="C26" s="14">
        <f t="shared" si="0"/>
        <v>0</v>
      </c>
      <c r="D26" s="15">
        <v>14167</v>
      </c>
      <c r="E26" s="14">
        <v>0</v>
      </c>
      <c r="F26" s="14">
        <v>0</v>
      </c>
      <c r="G26" s="14">
        <v>0</v>
      </c>
      <c r="H26" s="14">
        <v>100</v>
      </c>
      <c r="I26" s="14">
        <v>0</v>
      </c>
      <c r="J26" s="14">
        <v>0</v>
      </c>
    </row>
    <row r="27" spans="1:10" x14ac:dyDescent="0.25">
      <c r="A27" s="12" t="s">
        <v>32</v>
      </c>
      <c r="B27" s="13">
        <v>5826</v>
      </c>
      <c r="C27" s="14">
        <f t="shared" si="0"/>
        <v>0</v>
      </c>
      <c r="D27" s="15">
        <v>5826</v>
      </c>
      <c r="E27" s="14">
        <v>0</v>
      </c>
      <c r="F27" s="14">
        <v>0</v>
      </c>
      <c r="G27" s="14">
        <v>0</v>
      </c>
      <c r="H27" s="14">
        <v>100</v>
      </c>
      <c r="I27" s="14">
        <v>0</v>
      </c>
      <c r="J27" s="14">
        <v>0</v>
      </c>
    </row>
    <row r="28" spans="1:10" x14ac:dyDescent="0.25">
      <c r="A28" s="12" t="s">
        <v>33</v>
      </c>
      <c r="B28" s="13">
        <v>1657</v>
      </c>
      <c r="C28" s="14">
        <f t="shared" si="0"/>
        <v>0</v>
      </c>
      <c r="D28" s="15">
        <v>1657</v>
      </c>
      <c r="E28" s="14">
        <v>0</v>
      </c>
      <c r="F28" s="14">
        <v>0</v>
      </c>
      <c r="G28" s="14">
        <v>0</v>
      </c>
      <c r="H28" s="14">
        <v>100</v>
      </c>
      <c r="I28" s="14">
        <v>0</v>
      </c>
      <c r="J28" s="14">
        <v>0</v>
      </c>
    </row>
    <row r="29" spans="1:10" x14ac:dyDescent="0.25">
      <c r="A29" s="12" t="s">
        <v>34</v>
      </c>
      <c r="B29" s="13">
        <v>7841</v>
      </c>
      <c r="C29" s="14">
        <f t="shared" si="0"/>
        <v>0</v>
      </c>
      <c r="D29" s="15">
        <v>7841</v>
      </c>
      <c r="E29" s="14">
        <v>0</v>
      </c>
      <c r="F29" s="14">
        <v>0</v>
      </c>
      <c r="G29" s="14">
        <v>0</v>
      </c>
      <c r="H29" s="14">
        <v>100</v>
      </c>
      <c r="I29" s="14">
        <v>0</v>
      </c>
      <c r="J29" s="14">
        <v>0</v>
      </c>
    </row>
    <row r="30" spans="1:10" x14ac:dyDescent="0.25">
      <c r="A30" s="12" t="s">
        <v>35</v>
      </c>
      <c r="B30" s="13">
        <v>8861</v>
      </c>
      <c r="C30" s="14">
        <f t="shared" si="0"/>
        <v>0</v>
      </c>
      <c r="D30" s="15">
        <v>8861</v>
      </c>
      <c r="E30" s="14">
        <v>0</v>
      </c>
      <c r="F30" s="14">
        <v>0</v>
      </c>
      <c r="G30" s="14">
        <v>0</v>
      </c>
      <c r="H30" s="14">
        <v>100</v>
      </c>
      <c r="I30" s="14">
        <v>0</v>
      </c>
      <c r="J30" s="14">
        <v>0</v>
      </c>
    </row>
    <row r="31" spans="1:10" x14ac:dyDescent="0.25">
      <c r="A31" s="12" t="s">
        <v>38</v>
      </c>
      <c r="B31" s="13">
        <v>9841</v>
      </c>
      <c r="C31" s="14">
        <f>(19/B31*100)</f>
        <v>0.19306980997866072</v>
      </c>
      <c r="D31" s="15">
        <v>9822</v>
      </c>
      <c r="E31" s="14">
        <v>5.3606785400000003</v>
      </c>
      <c r="F31" s="14">
        <v>12.6887691</v>
      </c>
      <c r="G31" s="14">
        <v>80.050636319999995</v>
      </c>
      <c r="H31" s="14">
        <v>0</v>
      </c>
      <c r="I31" s="14">
        <v>0</v>
      </c>
      <c r="J31" s="14">
        <v>1.8999160500000001</v>
      </c>
    </row>
    <row r="32" spans="1:10" x14ac:dyDescent="0.25">
      <c r="A32" s="12" t="s">
        <v>45</v>
      </c>
      <c r="B32" s="13">
        <v>6647</v>
      </c>
      <c r="C32" s="14">
        <f>(13/B32*100)</f>
        <v>0.19557695200842487</v>
      </c>
      <c r="D32" s="15">
        <v>6634</v>
      </c>
      <c r="E32" s="14">
        <v>10.930990420000001</v>
      </c>
      <c r="F32" s="14">
        <v>15.552787179999999</v>
      </c>
      <c r="G32" s="14">
        <v>71.471511340000006</v>
      </c>
      <c r="H32" s="14">
        <v>0</v>
      </c>
      <c r="I32" s="14">
        <v>0</v>
      </c>
      <c r="J32" s="14">
        <v>2.04471107</v>
      </c>
    </row>
    <row r="33" spans="1:10" x14ac:dyDescent="0.25">
      <c r="A33" s="12" t="s">
        <v>57</v>
      </c>
      <c r="B33" s="13">
        <v>7708</v>
      </c>
      <c r="C33" s="14">
        <f>(8/B33*100)</f>
        <v>0.10378827192527244</v>
      </c>
      <c r="D33" s="15">
        <v>7700</v>
      </c>
      <c r="E33" s="14">
        <v>12.767064980000001</v>
      </c>
      <c r="F33" s="14">
        <v>24.139626060000001</v>
      </c>
      <c r="G33" s="14">
        <v>62.74141685</v>
      </c>
      <c r="H33" s="14">
        <v>0</v>
      </c>
      <c r="I33" s="14">
        <v>0</v>
      </c>
      <c r="J33" s="14">
        <v>0.35189210999999998</v>
      </c>
    </row>
    <row r="34" spans="1:10" x14ac:dyDescent="0.25">
      <c r="A34" s="12" t="s">
        <v>49</v>
      </c>
      <c r="B34" s="13">
        <v>5581</v>
      </c>
      <c r="C34" s="14">
        <f>(28/B34*100)</f>
        <v>0.50170220390610998</v>
      </c>
      <c r="D34" s="15">
        <v>5553</v>
      </c>
      <c r="E34" s="14">
        <v>14.562889520000001</v>
      </c>
      <c r="F34" s="14">
        <v>35.729553490000001</v>
      </c>
      <c r="G34" s="14">
        <v>48.520950089999999</v>
      </c>
      <c r="H34" s="14">
        <v>0</v>
      </c>
      <c r="I34" s="14">
        <v>0</v>
      </c>
      <c r="J34" s="14">
        <v>1.18660689</v>
      </c>
    </row>
    <row r="35" spans="1:10" x14ac:dyDescent="0.25">
      <c r="A35" s="16" t="s">
        <v>37</v>
      </c>
      <c r="B35" s="17">
        <v>23141</v>
      </c>
      <c r="C35" s="18">
        <f>(2723/B35*100)</f>
        <v>11.76699364763839</v>
      </c>
      <c r="D35" s="19">
        <v>20418</v>
      </c>
      <c r="E35" s="18">
        <v>14.70421054</v>
      </c>
      <c r="F35" s="18">
        <v>11.007114250000001</v>
      </c>
      <c r="G35" s="18">
        <v>47.889713030000003</v>
      </c>
      <c r="H35" s="18">
        <v>0</v>
      </c>
      <c r="I35" s="18">
        <v>0</v>
      </c>
      <c r="J35" s="18">
        <v>26.398962189999999</v>
      </c>
    </row>
    <row r="36" spans="1:10" x14ac:dyDescent="0.25">
      <c r="A36" s="12" t="s">
        <v>64</v>
      </c>
      <c r="B36" s="13">
        <v>5658</v>
      </c>
      <c r="C36" s="14">
        <f>(123/B36*100)</f>
        <v>2.1739130434782608</v>
      </c>
      <c r="D36" s="15">
        <v>5535</v>
      </c>
      <c r="E36" s="14">
        <v>14.79957192</v>
      </c>
      <c r="F36" s="14">
        <v>18.8178667</v>
      </c>
      <c r="G36" s="14">
        <v>62.890070450000003</v>
      </c>
      <c r="H36" s="14">
        <v>0</v>
      </c>
      <c r="I36" s="14">
        <v>0</v>
      </c>
      <c r="J36" s="14">
        <v>3.4924909400000002</v>
      </c>
    </row>
    <row r="37" spans="1:10" x14ac:dyDescent="0.25">
      <c r="A37" s="12" t="s">
        <v>53</v>
      </c>
      <c r="B37" s="13">
        <v>5587</v>
      </c>
      <c r="C37" s="14">
        <f>(185/B37*100)</f>
        <v>3.3112582781456954</v>
      </c>
      <c r="D37" s="15">
        <v>5402</v>
      </c>
      <c r="E37" s="14">
        <v>15.554056429999999</v>
      </c>
      <c r="F37" s="14">
        <v>20.115506880000002</v>
      </c>
      <c r="G37" s="14">
        <v>62.156231830000003</v>
      </c>
      <c r="H37" s="14">
        <v>0</v>
      </c>
      <c r="I37" s="14">
        <v>0</v>
      </c>
      <c r="J37" s="14">
        <v>2.1742048700000001</v>
      </c>
    </row>
    <row r="38" spans="1:10" x14ac:dyDescent="0.25">
      <c r="A38" s="12" t="s">
        <v>74</v>
      </c>
      <c r="B38" s="13">
        <v>6894</v>
      </c>
      <c r="C38" s="14">
        <f>(125/B38*100)</f>
        <v>1.8131708732230924</v>
      </c>
      <c r="D38" s="15">
        <v>6769</v>
      </c>
      <c r="E38" s="14">
        <v>16.29158632</v>
      </c>
      <c r="F38" s="14">
        <v>10.20376931</v>
      </c>
      <c r="G38" s="14">
        <v>66.03484186</v>
      </c>
      <c r="H38" s="14">
        <v>2.3745017700000002</v>
      </c>
      <c r="I38" s="14">
        <v>0</v>
      </c>
      <c r="J38" s="14">
        <v>5.0953007499999998</v>
      </c>
    </row>
    <row r="39" spans="1:10" x14ac:dyDescent="0.25">
      <c r="A39" s="12" t="s">
        <v>67</v>
      </c>
      <c r="B39" s="13">
        <v>6406</v>
      </c>
      <c r="C39" s="14">
        <f>(67/B39*100)</f>
        <v>1.0458944739306899</v>
      </c>
      <c r="D39" s="15">
        <v>6339</v>
      </c>
      <c r="E39" s="14">
        <v>16.54138919</v>
      </c>
      <c r="F39" s="14">
        <v>13.73378248</v>
      </c>
      <c r="G39" s="14">
        <v>65.130738660000006</v>
      </c>
      <c r="H39" s="14">
        <v>1.0397242900000001</v>
      </c>
      <c r="I39" s="14">
        <v>0</v>
      </c>
      <c r="J39" s="14">
        <v>3.5543653900000001</v>
      </c>
    </row>
    <row r="40" spans="1:10" s="24" customFormat="1" x14ac:dyDescent="0.25">
      <c r="A40" s="12" t="s">
        <v>75</v>
      </c>
      <c r="B40" s="13">
        <v>5359</v>
      </c>
      <c r="C40" s="14">
        <f>(78/B40*100)</f>
        <v>1.4554954282515395</v>
      </c>
      <c r="D40" s="15">
        <v>5281</v>
      </c>
      <c r="E40" s="14">
        <v>16.599062180000001</v>
      </c>
      <c r="F40" s="14">
        <v>24.026781960000001</v>
      </c>
      <c r="G40" s="14">
        <v>58.222999829999999</v>
      </c>
      <c r="H40" s="14">
        <v>0</v>
      </c>
      <c r="I40" s="14">
        <v>0</v>
      </c>
      <c r="J40" s="14">
        <v>1.1511560300000001</v>
      </c>
    </row>
    <row r="41" spans="1:10" x14ac:dyDescent="0.25">
      <c r="A41" s="12" t="s">
        <v>60</v>
      </c>
      <c r="B41" s="13">
        <v>5741</v>
      </c>
      <c r="C41" s="14">
        <f>(73/B41*100)</f>
        <v>1.2715554781396969</v>
      </c>
      <c r="D41" s="15">
        <v>5668</v>
      </c>
      <c r="E41" s="14">
        <v>16.957637640000002</v>
      </c>
      <c r="F41" s="14">
        <v>22.879530290000002</v>
      </c>
      <c r="G41" s="14">
        <v>57.955741609999997</v>
      </c>
      <c r="H41" s="14">
        <v>0</v>
      </c>
      <c r="I41" s="14">
        <v>0</v>
      </c>
      <c r="J41" s="14">
        <v>2.2070904499999999</v>
      </c>
    </row>
    <row r="42" spans="1:10" x14ac:dyDescent="0.25">
      <c r="A42" s="12" t="s">
        <v>46</v>
      </c>
      <c r="B42" s="13">
        <v>4478</v>
      </c>
      <c r="C42" s="14">
        <f>(16/B42*100)</f>
        <v>0.3573023671281822</v>
      </c>
      <c r="D42" s="15">
        <v>4462</v>
      </c>
      <c r="E42" s="14">
        <v>17.232734260000001</v>
      </c>
      <c r="F42" s="14">
        <v>16.101227210000001</v>
      </c>
      <c r="G42" s="14">
        <v>64.733649130000003</v>
      </c>
      <c r="H42" s="14">
        <v>0</v>
      </c>
      <c r="I42" s="14">
        <v>0</v>
      </c>
      <c r="J42" s="14">
        <v>1.9323893999999999</v>
      </c>
    </row>
    <row r="43" spans="1:10" x14ac:dyDescent="0.25">
      <c r="A43" s="12" t="s">
        <v>44</v>
      </c>
      <c r="B43" s="13">
        <v>4869</v>
      </c>
      <c r="C43" s="14">
        <f>(98/B43*100)</f>
        <v>2.0127336208667077</v>
      </c>
      <c r="D43" s="15">
        <v>4771</v>
      </c>
      <c r="E43" s="14">
        <v>18.098049939999999</v>
      </c>
      <c r="F43" s="14">
        <v>24.43241759</v>
      </c>
      <c r="G43" s="14">
        <v>55.316134140000003</v>
      </c>
      <c r="H43" s="14">
        <v>0</v>
      </c>
      <c r="I43" s="14">
        <v>0</v>
      </c>
      <c r="J43" s="14">
        <v>2.1533983299999999</v>
      </c>
    </row>
    <row r="44" spans="1:10" s="24" customFormat="1" x14ac:dyDescent="0.25">
      <c r="A44" s="20" t="s">
        <v>48</v>
      </c>
      <c r="B44" s="21">
        <v>11583</v>
      </c>
      <c r="C44" s="22">
        <f>(505/B44*100)</f>
        <v>4.359837693171027</v>
      </c>
      <c r="D44" s="23">
        <v>11078</v>
      </c>
      <c r="E44" s="22">
        <v>18.918229419999999</v>
      </c>
      <c r="F44" s="22">
        <v>11.95699132</v>
      </c>
      <c r="G44" s="22">
        <v>64.906185300000004</v>
      </c>
      <c r="H44" s="22">
        <v>0</v>
      </c>
      <c r="I44" s="22">
        <v>0</v>
      </c>
      <c r="J44" s="22">
        <v>4.2185939699999997</v>
      </c>
    </row>
    <row r="45" spans="1:10" x14ac:dyDescent="0.25">
      <c r="A45" s="12" t="s">
        <v>43</v>
      </c>
      <c r="B45" s="13">
        <v>7568</v>
      </c>
      <c r="C45" s="14">
        <f>(123/B45*100)</f>
        <v>1.6252642706131077</v>
      </c>
      <c r="D45" s="15">
        <v>7445</v>
      </c>
      <c r="E45" s="14">
        <v>19.174625280000001</v>
      </c>
      <c r="F45" s="14">
        <v>14.246938350000001</v>
      </c>
      <c r="G45" s="14">
        <v>64.542356470000001</v>
      </c>
      <c r="H45" s="14">
        <v>0</v>
      </c>
      <c r="I45" s="14">
        <v>0</v>
      </c>
      <c r="J45" s="14">
        <v>2.0360799100000002</v>
      </c>
    </row>
    <row r="46" spans="1:10" x14ac:dyDescent="0.25">
      <c r="A46" s="12" t="s">
        <v>69</v>
      </c>
      <c r="B46" s="13">
        <v>4476</v>
      </c>
      <c r="C46" s="14">
        <f>(5/B46*100)</f>
        <v>0.11170688114387846</v>
      </c>
      <c r="D46" s="15">
        <v>4471</v>
      </c>
      <c r="E46" s="14">
        <v>19.586745820000001</v>
      </c>
      <c r="F46" s="14">
        <v>16.697001180000001</v>
      </c>
      <c r="G46" s="14">
        <v>63.201139740000002</v>
      </c>
      <c r="H46" s="14">
        <v>0</v>
      </c>
      <c r="I46" s="14">
        <v>0</v>
      </c>
      <c r="J46" s="14">
        <v>0.51511326000000002</v>
      </c>
    </row>
    <row r="47" spans="1:10" x14ac:dyDescent="0.25">
      <c r="A47" s="12" t="s">
        <v>65</v>
      </c>
      <c r="B47" s="13">
        <v>6525</v>
      </c>
      <c r="C47" s="14">
        <f>(256/B47*100)</f>
        <v>3.9233716475095783</v>
      </c>
      <c r="D47" s="15">
        <v>6269</v>
      </c>
      <c r="E47" s="14">
        <v>19.8540162</v>
      </c>
      <c r="F47" s="14">
        <v>26.011738900000001</v>
      </c>
      <c r="G47" s="14">
        <v>50.284278530000002</v>
      </c>
      <c r="H47" s="14">
        <v>0</v>
      </c>
      <c r="I47" s="14">
        <v>0</v>
      </c>
      <c r="J47" s="14">
        <v>3.8499663700000002</v>
      </c>
    </row>
    <row r="48" spans="1:10" x14ac:dyDescent="0.25">
      <c r="A48" s="12" t="s">
        <v>36</v>
      </c>
      <c r="B48" s="13">
        <v>4740</v>
      </c>
      <c r="C48" s="14">
        <f>(436/B48*100)</f>
        <v>9.1983122362869185</v>
      </c>
      <c r="D48" s="15">
        <v>4304</v>
      </c>
      <c r="E48" s="14">
        <v>21.144032360000001</v>
      </c>
      <c r="F48" s="14">
        <v>9.6598894800000004</v>
      </c>
      <c r="G48" s="14">
        <v>58.6751079</v>
      </c>
      <c r="H48" s="14">
        <v>0</v>
      </c>
      <c r="I48" s="14">
        <v>0</v>
      </c>
      <c r="J48" s="14">
        <v>10.52097026</v>
      </c>
    </row>
    <row r="49" spans="1:10" x14ac:dyDescent="0.25">
      <c r="A49" s="12" t="s">
        <v>54</v>
      </c>
      <c r="B49" s="13">
        <v>5809</v>
      </c>
      <c r="C49" s="14">
        <f>(116/B49*100)</f>
        <v>1.9969013599586849</v>
      </c>
      <c r="D49" s="15">
        <v>5693</v>
      </c>
      <c r="E49" s="14">
        <v>22.38906789</v>
      </c>
      <c r="F49" s="14">
        <v>18.777431889999999</v>
      </c>
      <c r="G49" s="14">
        <v>55.336417449999999</v>
      </c>
      <c r="H49" s="14">
        <v>0</v>
      </c>
      <c r="I49" s="14">
        <v>0</v>
      </c>
      <c r="J49" s="14">
        <v>3.4970827799999999</v>
      </c>
    </row>
    <row r="50" spans="1:10" x14ac:dyDescent="0.25">
      <c r="A50" s="12" t="s">
        <v>59</v>
      </c>
      <c r="B50" s="13">
        <v>7325</v>
      </c>
      <c r="C50" s="14">
        <f>(215/B50*100)</f>
        <v>2.9351535836177476</v>
      </c>
      <c r="D50" s="15">
        <v>7110</v>
      </c>
      <c r="E50" s="14">
        <v>22.544734550000001</v>
      </c>
      <c r="F50" s="14">
        <v>19.58119606</v>
      </c>
      <c r="G50" s="14">
        <v>55.651342579999998</v>
      </c>
      <c r="H50" s="14">
        <v>0</v>
      </c>
      <c r="I50" s="14">
        <v>0</v>
      </c>
      <c r="J50" s="14">
        <v>2.2227268100000002</v>
      </c>
    </row>
    <row r="51" spans="1:10" x14ac:dyDescent="0.25">
      <c r="A51" s="20" t="s">
        <v>41</v>
      </c>
      <c r="B51" s="21">
        <v>6598</v>
      </c>
      <c r="C51" s="22">
        <f>(98/B51*100)</f>
        <v>1.4852985753258563</v>
      </c>
      <c r="D51" s="23">
        <v>6500</v>
      </c>
      <c r="E51" s="22">
        <v>22.83641974</v>
      </c>
      <c r="F51" s="22">
        <v>13.218037900000001</v>
      </c>
      <c r="G51" s="22">
        <v>47.8623805</v>
      </c>
      <c r="H51" s="22">
        <v>10.379146329999999</v>
      </c>
      <c r="I51" s="22">
        <v>0</v>
      </c>
      <c r="J51" s="22">
        <v>5.7040155199999996</v>
      </c>
    </row>
    <row r="52" spans="1:10" x14ac:dyDescent="0.25">
      <c r="A52" s="12" t="s">
        <v>55</v>
      </c>
      <c r="B52" s="13">
        <v>9651</v>
      </c>
      <c r="C52" s="14">
        <f>(475/B52*100)</f>
        <v>4.9217697647912129</v>
      </c>
      <c r="D52" s="15">
        <v>9176</v>
      </c>
      <c r="E52" s="14">
        <v>23.1536577</v>
      </c>
      <c r="F52" s="14">
        <v>13.152729369999999</v>
      </c>
      <c r="G52" s="14">
        <v>55.630058349999999</v>
      </c>
      <c r="H52" s="14">
        <v>3.1276174499999998</v>
      </c>
      <c r="I52" s="14">
        <v>0</v>
      </c>
      <c r="J52" s="14">
        <v>4.9359371300000001</v>
      </c>
    </row>
    <row r="53" spans="1:10" x14ac:dyDescent="0.25">
      <c r="A53" s="12" t="s">
        <v>76</v>
      </c>
      <c r="B53" s="13">
        <v>7007</v>
      </c>
      <c r="C53" s="14">
        <f>(128/B53*100)</f>
        <v>1.826744683887541</v>
      </c>
      <c r="D53" s="15">
        <v>6879</v>
      </c>
      <c r="E53" s="14">
        <v>23.268292850000002</v>
      </c>
      <c r="F53" s="14">
        <v>10.814198810000001</v>
      </c>
      <c r="G53" s="14">
        <v>60.773967390000003</v>
      </c>
      <c r="H53" s="14">
        <v>0.48120063000000002</v>
      </c>
      <c r="I53" s="14">
        <v>0</v>
      </c>
      <c r="J53" s="14">
        <v>4.6623403200000002</v>
      </c>
    </row>
    <row r="54" spans="1:10" x14ac:dyDescent="0.25">
      <c r="A54" s="12" t="s">
        <v>70</v>
      </c>
      <c r="B54" s="13">
        <v>6108</v>
      </c>
      <c r="C54" s="14">
        <f>(244/B54*100)</f>
        <v>3.9947609692206938</v>
      </c>
      <c r="D54" s="15">
        <v>5864</v>
      </c>
      <c r="E54" s="14">
        <v>24.66428106</v>
      </c>
      <c r="F54" s="14">
        <v>8.7016730899999999</v>
      </c>
      <c r="G54" s="14">
        <v>60.598846739999999</v>
      </c>
      <c r="H54" s="14">
        <v>0</v>
      </c>
      <c r="I54" s="14">
        <v>0</v>
      </c>
      <c r="J54" s="14">
        <v>6.0351991099999998</v>
      </c>
    </row>
    <row r="55" spans="1:10" x14ac:dyDescent="0.25">
      <c r="A55" s="12" t="s">
        <v>52</v>
      </c>
      <c r="B55" s="13">
        <v>7053</v>
      </c>
      <c r="C55" s="14">
        <f>(102/B55*100)</f>
        <v>1.446193109315185</v>
      </c>
      <c r="D55" s="15">
        <v>6951</v>
      </c>
      <c r="E55" s="14">
        <v>24.751895439999998</v>
      </c>
      <c r="F55" s="14">
        <v>19.895348370000001</v>
      </c>
      <c r="G55" s="14">
        <v>50.716876599999999</v>
      </c>
      <c r="H55" s="14">
        <v>0</v>
      </c>
      <c r="I55" s="14">
        <v>0</v>
      </c>
      <c r="J55" s="14">
        <v>4.6358796</v>
      </c>
    </row>
    <row r="56" spans="1:10" x14ac:dyDescent="0.25">
      <c r="A56" s="42" t="s">
        <v>101</v>
      </c>
      <c r="B56" s="43">
        <v>7103</v>
      </c>
      <c r="C56" s="44">
        <v>6.05</v>
      </c>
      <c r="D56" s="45">
        <v>6608</v>
      </c>
      <c r="E56" s="44">
        <v>25.13</v>
      </c>
      <c r="F56" s="44">
        <v>14.89</v>
      </c>
      <c r="G56" s="44">
        <v>41.49</v>
      </c>
      <c r="H56" s="44">
        <v>15.34</v>
      </c>
      <c r="I56" s="44">
        <v>0</v>
      </c>
      <c r="J56" s="44">
        <v>3.15</v>
      </c>
    </row>
    <row r="57" spans="1:10" x14ac:dyDescent="0.25">
      <c r="A57" s="12" t="s">
        <v>39</v>
      </c>
      <c r="B57" s="13">
        <v>6866</v>
      </c>
      <c r="C57" s="14">
        <f>(114/B57*100)</f>
        <v>1.6603553743081854</v>
      </c>
      <c r="D57" s="15">
        <v>6752</v>
      </c>
      <c r="E57" s="14">
        <v>27.202651159999998</v>
      </c>
      <c r="F57" s="14">
        <v>16.298186220000002</v>
      </c>
      <c r="G57" s="14">
        <v>37.713368430000003</v>
      </c>
      <c r="H57" s="14">
        <v>10.57769527</v>
      </c>
      <c r="I57" s="14">
        <v>0</v>
      </c>
      <c r="J57" s="14">
        <v>8.2080989199999994</v>
      </c>
    </row>
    <row r="58" spans="1:10" x14ac:dyDescent="0.25">
      <c r="A58" s="12" t="s">
        <v>61</v>
      </c>
      <c r="B58" s="13">
        <v>5532</v>
      </c>
      <c r="C58" s="14">
        <f>(34/B58*100)</f>
        <v>0.6146059291395517</v>
      </c>
      <c r="D58" s="15">
        <v>5498</v>
      </c>
      <c r="E58" s="14">
        <v>27.760784999999998</v>
      </c>
      <c r="F58" s="14">
        <v>26.158929780000001</v>
      </c>
      <c r="G58" s="14">
        <v>40.511732780000003</v>
      </c>
      <c r="H58" s="14">
        <v>0</v>
      </c>
      <c r="I58" s="14">
        <v>0</v>
      </c>
      <c r="J58" s="14">
        <v>5.5685524400000004</v>
      </c>
    </row>
    <row r="59" spans="1:10" x14ac:dyDescent="0.25">
      <c r="A59" s="12" t="s">
        <v>62</v>
      </c>
      <c r="B59" s="13">
        <v>6736</v>
      </c>
      <c r="C59" s="14">
        <f>(42/B59*100)</f>
        <v>0.62351543942992871</v>
      </c>
      <c r="D59" s="15">
        <v>6694</v>
      </c>
      <c r="E59" s="14">
        <v>28.8628918</v>
      </c>
      <c r="F59" s="14">
        <v>18.24958341</v>
      </c>
      <c r="G59" s="14">
        <v>50.646453510000001</v>
      </c>
      <c r="H59" s="14">
        <v>0</v>
      </c>
      <c r="I59" s="14">
        <v>0</v>
      </c>
      <c r="J59" s="14">
        <v>2.2410712799999999</v>
      </c>
    </row>
    <row r="60" spans="1:10" x14ac:dyDescent="0.25">
      <c r="A60" s="12" t="s">
        <v>71</v>
      </c>
      <c r="B60" s="13">
        <v>5928</v>
      </c>
      <c r="C60" s="14">
        <f>(106/B60*100)</f>
        <v>1.7881241565452091</v>
      </c>
      <c r="D60" s="15">
        <v>5822</v>
      </c>
      <c r="E60" s="14">
        <v>28.920719099999999</v>
      </c>
      <c r="F60" s="14">
        <v>10.224622869999999</v>
      </c>
      <c r="G60" s="14">
        <v>49.145560199999998</v>
      </c>
      <c r="H60" s="14">
        <v>0</v>
      </c>
      <c r="I60" s="14">
        <v>0</v>
      </c>
      <c r="J60" s="14">
        <v>11.709097829999999</v>
      </c>
    </row>
    <row r="61" spans="1:10" x14ac:dyDescent="0.25">
      <c r="A61" s="12" t="s">
        <v>42</v>
      </c>
      <c r="B61" s="13">
        <v>6971</v>
      </c>
      <c r="C61" s="14">
        <f>(19/B61*100)</f>
        <v>0.27255773920527904</v>
      </c>
      <c r="D61" s="15">
        <v>6952</v>
      </c>
      <c r="E61" s="14">
        <v>29.143039300000002</v>
      </c>
      <c r="F61" s="14">
        <v>19.653831830000001</v>
      </c>
      <c r="G61" s="14">
        <v>49.463062669999999</v>
      </c>
      <c r="H61" s="14">
        <v>0</v>
      </c>
      <c r="I61" s="14">
        <v>0</v>
      </c>
      <c r="J61" s="14">
        <v>1.7400662</v>
      </c>
    </row>
    <row r="62" spans="1:10" x14ac:dyDescent="0.25">
      <c r="A62" s="12" t="s">
        <v>63</v>
      </c>
      <c r="B62" s="13">
        <v>5299</v>
      </c>
      <c r="C62" s="14">
        <f>(159/B62*100)</f>
        <v>3.0005661445555765</v>
      </c>
      <c r="D62" s="15">
        <v>5140</v>
      </c>
      <c r="E62" s="14">
        <v>29.191023650000002</v>
      </c>
      <c r="F62" s="14">
        <v>12.97236672</v>
      </c>
      <c r="G62" s="14">
        <v>51.255898600000002</v>
      </c>
      <c r="H62" s="14">
        <v>0</v>
      </c>
      <c r="I62" s="14">
        <v>0</v>
      </c>
      <c r="J62" s="14">
        <v>6.5807110299999998</v>
      </c>
    </row>
    <row r="63" spans="1:10" x14ac:dyDescent="0.25">
      <c r="A63" s="12" t="s">
        <v>73</v>
      </c>
      <c r="B63" s="13">
        <v>6350</v>
      </c>
      <c r="C63" s="14">
        <f>(79/B63*100)</f>
        <v>1.2440944881889764</v>
      </c>
      <c r="D63" s="15">
        <v>6271</v>
      </c>
      <c r="E63" s="14">
        <v>30.348922420000001</v>
      </c>
      <c r="F63" s="14">
        <v>17.26092848</v>
      </c>
      <c r="G63" s="14">
        <v>45.025631930000003</v>
      </c>
      <c r="H63" s="14">
        <v>2.5767481600000002</v>
      </c>
      <c r="I63" s="14">
        <v>0</v>
      </c>
      <c r="J63" s="14">
        <v>4.7877690099999999</v>
      </c>
    </row>
    <row r="64" spans="1:10" x14ac:dyDescent="0.25">
      <c r="A64" s="12" t="s">
        <v>78</v>
      </c>
      <c r="B64" s="13">
        <v>3371</v>
      </c>
      <c r="C64" s="14">
        <f>(81/B64*100)</f>
        <v>2.4028478196380898</v>
      </c>
      <c r="D64" s="15">
        <v>3290</v>
      </c>
      <c r="E64" s="14">
        <v>31.502864389999999</v>
      </c>
      <c r="F64" s="14">
        <v>17.940495779999999</v>
      </c>
      <c r="G64" s="14">
        <v>47.532360269999998</v>
      </c>
      <c r="H64" s="14">
        <v>0</v>
      </c>
      <c r="I64" s="14">
        <v>0</v>
      </c>
      <c r="J64" s="14">
        <v>3.0242795600000001</v>
      </c>
    </row>
    <row r="65" spans="1:10" x14ac:dyDescent="0.25">
      <c r="A65" s="12" t="s">
        <v>80</v>
      </c>
      <c r="B65" s="13">
        <v>14157</v>
      </c>
      <c r="C65" s="14">
        <f>(5662/B65*100)</f>
        <v>39.994349085258172</v>
      </c>
      <c r="D65" s="15">
        <v>8495</v>
      </c>
      <c r="E65" s="14">
        <v>36.452838909999997</v>
      </c>
      <c r="F65" s="14">
        <v>18.509037190000001</v>
      </c>
      <c r="G65" s="14">
        <v>32.284487179999999</v>
      </c>
      <c r="H65" s="14">
        <v>8.9945937100000002</v>
      </c>
      <c r="I65" s="14">
        <v>0</v>
      </c>
      <c r="J65" s="14">
        <v>3.7590430000000001</v>
      </c>
    </row>
    <row r="66" spans="1:10" x14ac:dyDescent="0.25">
      <c r="A66" s="12" t="s">
        <v>77</v>
      </c>
      <c r="B66" s="13">
        <v>8249</v>
      </c>
      <c r="C66" s="14">
        <f>(225/B66*100)</f>
        <v>2.7276033458601043</v>
      </c>
      <c r="D66" s="15">
        <v>8024</v>
      </c>
      <c r="E66" s="14">
        <v>38.570286629999998</v>
      </c>
      <c r="F66" s="14">
        <v>22.25166505</v>
      </c>
      <c r="G66" s="14">
        <v>37.747115809999997</v>
      </c>
      <c r="H66" s="14">
        <v>0</v>
      </c>
      <c r="I66" s="14">
        <v>0</v>
      </c>
      <c r="J66" s="14">
        <v>1.4309324999999999</v>
      </c>
    </row>
    <row r="67" spans="1:10" x14ac:dyDescent="0.25">
      <c r="A67" s="12" t="s">
        <v>72</v>
      </c>
      <c r="B67" s="13">
        <v>5860</v>
      </c>
      <c r="C67" s="14">
        <f>(62/B67*100)</f>
        <v>1.0580204778156996</v>
      </c>
      <c r="D67" s="15">
        <v>5798</v>
      </c>
      <c r="E67" s="14">
        <v>38.632022339999999</v>
      </c>
      <c r="F67" s="14">
        <v>11.64936211</v>
      </c>
      <c r="G67" s="14">
        <v>45.067104059999998</v>
      </c>
      <c r="H67" s="14">
        <v>0</v>
      </c>
      <c r="I67" s="14">
        <v>0</v>
      </c>
      <c r="J67" s="14">
        <v>4.6515114899999999</v>
      </c>
    </row>
    <row r="68" spans="1:10" x14ac:dyDescent="0.25">
      <c r="A68" s="12" t="s">
        <v>40</v>
      </c>
      <c r="B68" s="13">
        <v>6062</v>
      </c>
      <c r="C68" s="14">
        <f>(271/B68*100)</f>
        <v>4.4704717914879577</v>
      </c>
      <c r="D68" s="15">
        <v>5791</v>
      </c>
      <c r="E68" s="14">
        <v>38.914857349999998</v>
      </c>
      <c r="F68" s="14">
        <v>32.960968770000001</v>
      </c>
      <c r="G68" s="14">
        <v>17.737389919999998</v>
      </c>
      <c r="H68" s="14">
        <v>0</v>
      </c>
      <c r="I68" s="14">
        <v>0</v>
      </c>
      <c r="J68" s="14">
        <v>10.38678395</v>
      </c>
    </row>
    <row r="69" spans="1:10" x14ac:dyDescent="0.25">
      <c r="A69" s="12" t="s">
        <v>83</v>
      </c>
      <c r="B69" s="13">
        <v>5385</v>
      </c>
      <c r="C69" s="14">
        <f>(36/B69*100)</f>
        <v>0.66852367688022285</v>
      </c>
      <c r="D69" s="15">
        <v>5349</v>
      </c>
      <c r="E69" s="14">
        <v>47.663696029999997</v>
      </c>
      <c r="F69" s="14">
        <v>17.577691040000001</v>
      </c>
      <c r="G69" s="14">
        <v>30.713538289999999</v>
      </c>
      <c r="H69" s="14">
        <v>2.7692234299999998</v>
      </c>
      <c r="I69" s="14">
        <v>0</v>
      </c>
      <c r="J69" s="14">
        <v>1.2758512099999999</v>
      </c>
    </row>
    <row r="70" spans="1:10" x14ac:dyDescent="0.25">
      <c r="A70" s="12" t="s">
        <v>79</v>
      </c>
      <c r="B70" s="13">
        <v>5882</v>
      </c>
      <c r="C70" s="14">
        <f>(131/B70*100)</f>
        <v>2.2271336280176812</v>
      </c>
      <c r="D70" s="15">
        <v>5751</v>
      </c>
      <c r="E70" s="14">
        <v>48.461498749999997</v>
      </c>
      <c r="F70" s="14">
        <v>14.330334799999999</v>
      </c>
      <c r="G70" s="14">
        <v>32.90195275</v>
      </c>
      <c r="H70" s="14">
        <v>1.0263319500000001</v>
      </c>
      <c r="I70" s="14">
        <v>0</v>
      </c>
      <c r="J70" s="14">
        <v>3.2798817499999999</v>
      </c>
    </row>
    <row r="71" spans="1:10" x14ac:dyDescent="0.25">
      <c r="A71" s="12" t="s">
        <v>66</v>
      </c>
      <c r="B71" s="13">
        <v>6036</v>
      </c>
      <c r="C71" s="14">
        <f>(223/B71*100)</f>
        <v>3.6944996686547382</v>
      </c>
      <c r="D71" s="15">
        <v>5813</v>
      </c>
      <c r="E71" s="14">
        <v>48.944694589999997</v>
      </c>
      <c r="F71" s="14">
        <v>27.217689279999998</v>
      </c>
      <c r="G71" s="14">
        <v>19.751740099999999</v>
      </c>
      <c r="H71" s="14">
        <v>0</v>
      </c>
      <c r="I71" s="14">
        <v>0</v>
      </c>
      <c r="J71" s="14">
        <v>4.0858760399999996</v>
      </c>
    </row>
    <row r="72" spans="1:10" x14ac:dyDescent="0.25">
      <c r="A72" s="12" t="s">
        <v>58</v>
      </c>
      <c r="B72" s="13">
        <v>6115</v>
      </c>
      <c r="C72" s="14">
        <f>(109/B72*100)</f>
        <v>1.7825020441537203</v>
      </c>
      <c r="D72" s="15">
        <v>6006</v>
      </c>
      <c r="E72" s="14">
        <v>49.103245229999999</v>
      </c>
      <c r="F72" s="14">
        <v>29.01170857</v>
      </c>
      <c r="G72" s="14">
        <v>20.891236750000001</v>
      </c>
      <c r="H72" s="14">
        <v>0</v>
      </c>
      <c r="I72" s="14">
        <v>0</v>
      </c>
      <c r="J72" s="14">
        <v>0.99380944999999998</v>
      </c>
    </row>
    <row r="73" spans="1:10" x14ac:dyDescent="0.25">
      <c r="A73" s="12" t="s">
        <v>82</v>
      </c>
      <c r="B73" s="13">
        <v>4520</v>
      </c>
      <c r="C73" s="14">
        <f>(504/B73*100)</f>
        <v>11.150442477876107</v>
      </c>
      <c r="D73" s="15">
        <v>4016</v>
      </c>
      <c r="E73" s="14">
        <v>51.208062169999998</v>
      </c>
      <c r="F73" s="14">
        <v>20.864765179999999</v>
      </c>
      <c r="G73" s="14">
        <v>24.130712389999999</v>
      </c>
      <c r="H73" s="14">
        <v>0</v>
      </c>
      <c r="I73" s="14">
        <v>0</v>
      </c>
      <c r="J73" s="14">
        <v>3.7964602699999999</v>
      </c>
    </row>
    <row r="74" spans="1:10" x14ac:dyDescent="0.25">
      <c r="A74" s="12" t="s">
        <v>56</v>
      </c>
      <c r="B74" s="13">
        <v>11795</v>
      </c>
      <c r="C74" s="14">
        <f>(971/B74*100)</f>
        <v>8.2323018228062725</v>
      </c>
      <c r="D74" s="15">
        <v>10824</v>
      </c>
      <c r="E74" s="14">
        <v>53.295964050000002</v>
      </c>
      <c r="F74" s="14">
        <v>11.727853509999999</v>
      </c>
      <c r="G74" s="14">
        <v>30.578488719999999</v>
      </c>
      <c r="H74" s="14">
        <v>0</v>
      </c>
      <c r="I74" s="14">
        <v>0</v>
      </c>
      <c r="J74" s="14">
        <v>4.3976937200000004</v>
      </c>
    </row>
    <row r="75" spans="1:10" x14ac:dyDescent="0.25">
      <c r="A75" s="12" t="s">
        <v>47</v>
      </c>
      <c r="B75" s="13">
        <v>7161</v>
      </c>
      <c r="C75" s="14">
        <f>(301/B75*100)</f>
        <v>4.2033235581622677</v>
      </c>
      <c r="D75" s="15">
        <v>6860</v>
      </c>
      <c r="E75" s="14">
        <v>58.402948799999997</v>
      </c>
      <c r="F75" s="14">
        <v>26.71503938</v>
      </c>
      <c r="G75" s="14">
        <v>7.4341075999999999</v>
      </c>
      <c r="H75" s="14">
        <v>4.1825240399999997</v>
      </c>
      <c r="I75" s="14">
        <v>0</v>
      </c>
      <c r="J75" s="14">
        <v>3.2653801699999998</v>
      </c>
    </row>
    <row r="76" spans="1:10" x14ac:dyDescent="0.25">
      <c r="A76" s="12" t="s">
        <v>68</v>
      </c>
      <c r="B76" s="13">
        <v>5458</v>
      </c>
      <c r="C76" s="14">
        <f>(228/B76*100)</f>
        <v>4.1773543422499078</v>
      </c>
      <c r="D76" s="15">
        <v>5230</v>
      </c>
      <c r="E76" s="14">
        <v>63.777731150000001</v>
      </c>
      <c r="F76" s="14">
        <v>16.095901659999999</v>
      </c>
      <c r="G76" s="14">
        <v>14.43119282</v>
      </c>
      <c r="H76" s="14">
        <v>0</v>
      </c>
      <c r="I76" s="14">
        <v>0</v>
      </c>
      <c r="J76" s="14">
        <v>5.6951743700000002</v>
      </c>
    </row>
    <row r="77" spans="1:10" ht="24.95" customHeight="1" x14ac:dyDescent="0.25">
      <c r="A77" s="12" t="s">
        <v>81</v>
      </c>
      <c r="B77" s="13">
        <v>14530</v>
      </c>
      <c r="C77" s="14">
        <f>(1028/B77*100)</f>
        <v>7.0750172057811422</v>
      </c>
      <c r="D77" s="15">
        <v>13502</v>
      </c>
      <c r="E77" s="14">
        <v>66.975970630000006</v>
      </c>
      <c r="F77" s="14">
        <v>13.539079640000001</v>
      </c>
      <c r="G77" s="14">
        <v>15.43861251</v>
      </c>
      <c r="H77" s="14">
        <v>0</v>
      </c>
      <c r="I77" s="14">
        <v>0</v>
      </c>
      <c r="J77" s="14">
        <v>4.0463372099999999</v>
      </c>
    </row>
    <row r="78" spans="1:10" x14ac:dyDescent="0.25">
      <c r="A78" s="12" t="s">
        <v>84</v>
      </c>
      <c r="B78" s="13">
        <v>5215</v>
      </c>
      <c r="C78" s="14">
        <f>(5215/B78*100)</f>
        <v>100</v>
      </c>
      <c r="D78" s="15">
        <v>0</v>
      </c>
      <c r="E78" s="14" t="s">
        <v>10</v>
      </c>
      <c r="F78" s="14" t="s">
        <v>10</v>
      </c>
      <c r="G78" s="14" t="s">
        <v>10</v>
      </c>
      <c r="H78" s="14" t="s">
        <v>10</v>
      </c>
      <c r="I78" s="14" t="s">
        <v>10</v>
      </c>
      <c r="J78" s="14" t="s">
        <v>10</v>
      </c>
    </row>
    <row r="79" spans="1:10" x14ac:dyDescent="0.25">
      <c r="A79" s="33"/>
    </row>
    <row r="80" spans="1:10" x14ac:dyDescent="0.25">
      <c r="A80" s="29" t="s">
        <v>118</v>
      </c>
      <c r="B80" s="29"/>
      <c r="C80" s="29"/>
      <c r="D80" s="46"/>
      <c r="E80" s="29"/>
      <c r="F80" s="29"/>
      <c r="G80" s="29"/>
      <c r="H80" s="29"/>
      <c r="I80" s="29"/>
      <c r="J80" s="29"/>
    </row>
    <row r="81" spans="1:10" x14ac:dyDescent="0.25">
      <c r="A81" s="29" t="s">
        <v>119</v>
      </c>
      <c r="B81" s="29"/>
      <c r="C81" s="29"/>
      <c r="D81" s="46"/>
      <c r="E81" s="29"/>
      <c r="F81" s="29"/>
      <c r="G81" s="29"/>
      <c r="H81" s="29"/>
      <c r="I81" s="29"/>
      <c r="J81" s="29"/>
    </row>
    <row r="82" spans="1:10" x14ac:dyDescent="0.25">
      <c r="A82" s="29"/>
      <c r="B82" s="29"/>
      <c r="C82" s="29"/>
      <c r="D82" s="46"/>
      <c r="E82" s="29"/>
      <c r="F82" s="29"/>
      <c r="G82" s="29"/>
      <c r="H82" s="29"/>
      <c r="I82" s="29"/>
      <c r="J82" s="29"/>
    </row>
    <row r="83" spans="1:10" x14ac:dyDescent="0.25">
      <c r="A83" s="49" t="s">
        <v>86</v>
      </c>
    </row>
    <row r="84" spans="1:10" x14ac:dyDescent="0.25">
      <c r="A84" s="34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34" t="s">
        <v>87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15.75" customHeight="1" x14ac:dyDescent="0.25">
      <c r="A86" s="34" t="s">
        <v>85</v>
      </c>
      <c r="B86" s="2"/>
      <c r="C86" s="2"/>
      <c r="D86" s="2"/>
      <c r="E86" s="2"/>
      <c r="F86" s="2"/>
      <c r="G86" s="2"/>
      <c r="H86" s="2"/>
      <c r="I86" s="2"/>
      <c r="J86" s="2"/>
    </row>
    <row r="87" spans="1:10" ht="20.25" customHeight="1" x14ac:dyDescent="0.25">
      <c r="A87" s="1" t="s">
        <v>88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ht="70.5" customHeight="1" x14ac:dyDescent="0.25">
      <c r="A88" s="34" t="s">
        <v>89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ht="41.25" customHeight="1" x14ac:dyDescent="0.25">
      <c r="A89" s="34" t="s">
        <v>90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ht="30" customHeight="1" x14ac:dyDescent="0.25">
      <c r="A90" s="34" t="s">
        <v>91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ht="117.75" customHeight="1" x14ac:dyDescent="0.25">
      <c r="A91" s="34" t="s">
        <v>92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ht="30" customHeight="1" x14ac:dyDescent="0.25">
      <c r="A92" s="34" t="s">
        <v>93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19.5" customHeight="1" x14ac:dyDescent="0.25">
      <c r="A93" s="34" t="s">
        <v>94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 ht="53.25" customHeight="1" x14ac:dyDescent="0.25">
      <c r="A94" s="34" t="s">
        <v>95</v>
      </c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34"/>
    </row>
  </sheetData>
  <autoFilter ref="A4:J78">
    <sortState ref="A5:J78">
      <sortCondition ref="E4:E78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workbookViewId="0">
      <pane xSplit="1" ySplit="4" topLeftCell="B18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1.42578125" defaultRowHeight="15" x14ac:dyDescent="0.25"/>
  <cols>
    <col min="1" max="1" width="50" customWidth="1"/>
  </cols>
  <sheetData>
    <row r="1" spans="1:11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K3" s="35" t="s">
        <v>99</v>
      </c>
    </row>
    <row r="4" spans="1:11" ht="30" customHeight="1" x14ac:dyDescent="0.25">
      <c r="A4" s="4"/>
      <c r="B4" s="5" t="s">
        <v>98</v>
      </c>
      <c r="C4" s="5" t="s">
        <v>97</v>
      </c>
      <c r="D4" s="6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96</v>
      </c>
      <c r="J4" s="7" t="s">
        <v>7</v>
      </c>
      <c r="K4" s="7" t="s">
        <v>8</v>
      </c>
    </row>
    <row r="5" spans="1:11" x14ac:dyDescent="0.25">
      <c r="A5" s="12" t="s">
        <v>9</v>
      </c>
      <c r="B5" s="13">
        <v>20058</v>
      </c>
      <c r="C5" s="14">
        <f>(0/B5*100)</f>
        <v>0</v>
      </c>
      <c r="D5" s="15">
        <v>20058</v>
      </c>
      <c r="E5" s="14">
        <v>0</v>
      </c>
      <c r="F5" s="14">
        <v>0</v>
      </c>
      <c r="G5" s="14">
        <v>0</v>
      </c>
      <c r="H5" s="14">
        <v>0</v>
      </c>
      <c r="I5" s="14">
        <v>100</v>
      </c>
      <c r="J5" s="14">
        <v>0</v>
      </c>
      <c r="K5" s="14">
        <v>0</v>
      </c>
    </row>
    <row r="6" spans="1:11" x14ac:dyDescent="0.25">
      <c r="A6" s="12" t="s">
        <v>11</v>
      </c>
      <c r="B6" s="13">
        <v>6504</v>
      </c>
      <c r="C6" s="14">
        <f>(6370/B6*100)</f>
        <v>97.939729397293974</v>
      </c>
      <c r="D6" s="15">
        <v>134</v>
      </c>
      <c r="E6" s="14">
        <v>0</v>
      </c>
      <c r="F6" s="14">
        <v>0</v>
      </c>
      <c r="G6" s="14">
        <v>0</v>
      </c>
      <c r="H6" s="14">
        <v>0</v>
      </c>
      <c r="I6" s="14">
        <v>100</v>
      </c>
      <c r="J6" s="14">
        <v>0</v>
      </c>
      <c r="K6" s="14">
        <v>0</v>
      </c>
    </row>
    <row r="7" spans="1:11" x14ac:dyDescent="0.25">
      <c r="A7" s="12" t="s">
        <v>12</v>
      </c>
      <c r="B7" s="13">
        <v>5456</v>
      </c>
      <c r="C7" s="14">
        <f t="shared" ref="C7:C30" si="0">(0/B7*100)</f>
        <v>0</v>
      </c>
      <c r="D7" s="15">
        <v>5456</v>
      </c>
      <c r="E7" s="14">
        <v>0</v>
      </c>
      <c r="F7" s="14">
        <v>0</v>
      </c>
      <c r="G7" s="14">
        <v>0</v>
      </c>
      <c r="H7" s="14">
        <v>0</v>
      </c>
      <c r="I7" s="14">
        <v>100</v>
      </c>
      <c r="J7" s="14">
        <v>0</v>
      </c>
      <c r="K7" s="14">
        <v>0</v>
      </c>
    </row>
    <row r="8" spans="1:11" x14ac:dyDescent="0.25">
      <c r="A8" s="12" t="s">
        <v>13</v>
      </c>
      <c r="B8" s="13">
        <v>5895</v>
      </c>
      <c r="C8" s="14">
        <f t="shared" si="0"/>
        <v>0</v>
      </c>
      <c r="D8" s="15">
        <v>5895</v>
      </c>
      <c r="E8" s="14">
        <v>0</v>
      </c>
      <c r="F8" s="14">
        <v>0</v>
      </c>
      <c r="G8" s="14">
        <v>0</v>
      </c>
      <c r="H8" s="14">
        <v>0</v>
      </c>
      <c r="I8" s="14">
        <v>100</v>
      </c>
      <c r="J8" s="14">
        <v>0</v>
      </c>
      <c r="K8" s="14">
        <v>0</v>
      </c>
    </row>
    <row r="9" spans="1:11" x14ac:dyDescent="0.25">
      <c r="A9" s="12" t="s">
        <v>14</v>
      </c>
      <c r="B9" s="13">
        <v>5712</v>
      </c>
      <c r="C9" s="14">
        <f t="shared" si="0"/>
        <v>0</v>
      </c>
      <c r="D9" s="15">
        <v>5712</v>
      </c>
      <c r="E9" s="14">
        <v>0</v>
      </c>
      <c r="F9" s="14">
        <v>0</v>
      </c>
      <c r="G9" s="14">
        <v>0</v>
      </c>
      <c r="H9" s="14">
        <v>0</v>
      </c>
      <c r="I9" s="14">
        <v>100</v>
      </c>
      <c r="J9" s="14">
        <v>0</v>
      </c>
      <c r="K9" s="14">
        <v>0</v>
      </c>
    </row>
    <row r="10" spans="1:11" x14ac:dyDescent="0.25">
      <c r="A10" s="12" t="s">
        <v>15</v>
      </c>
      <c r="B10" s="13">
        <v>5519</v>
      </c>
      <c r="C10" s="14">
        <f t="shared" si="0"/>
        <v>0</v>
      </c>
      <c r="D10" s="15">
        <v>5519</v>
      </c>
      <c r="E10" s="14">
        <v>0</v>
      </c>
      <c r="F10" s="14">
        <v>0</v>
      </c>
      <c r="G10" s="14">
        <v>0</v>
      </c>
      <c r="H10" s="14">
        <v>0</v>
      </c>
      <c r="I10" s="14">
        <v>100</v>
      </c>
      <c r="J10" s="14">
        <v>0</v>
      </c>
      <c r="K10" s="14">
        <v>0</v>
      </c>
    </row>
    <row r="11" spans="1:11" x14ac:dyDescent="0.25">
      <c r="A11" s="12" t="s">
        <v>16</v>
      </c>
      <c r="B11" s="13">
        <v>6349</v>
      </c>
      <c r="C11" s="14">
        <f t="shared" si="0"/>
        <v>0</v>
      </c>
      <c r="D11" s="15">
        <v>6349</v>
      </c>
      <c r="E11" s="14">
        <v>0</v>
      </c>
      <c r="F11" s="14">
        <v>0</v>
      </c>
      <c r="G11" s="14">
        <v>0</v>
      </c>
      <c r="H11" s="14">
        <v>0</v>
      </c>
      <c r="I11" s="14">
        <v>100</v>
      </c>
      <c r="J11" s="14">
        <v>0</v>
      </c>
      <c r="K11" s="14">
        <v>0</v>
      </c>
    </row>
    <row r="12" spans="1:11" x14ac:dyDescent="0.25">
      <c r="A12" s="12" t="s">
        <v>17</v>
      </c>
      <c r="B12" s="13">
        <v>5571</v>
      </c>
      <c r="C12" s="14">
        <f t="shared" si="0"/>
        <v>0</v>
      </c>
      <c r="D12" s="15">
        <v>5571</v>
      </c>
      <c r="E12" s="14">
        <v>0</v>
      </c>
      <c r="F12" s="14">
        <v>0</v>
      </c>
      <c r="G12" s="14">
        <v>0</v>
      </c>
      <c r="H12" s="14">
        <v>0</v>
      </c>
      <c r="I12" s="14">
        <v>100</v>
      </c>
      <c r="J12" s="14">
        <v>0</v>
      </c>
      <c r="K12" s="14">
        <v>0</v>
      </c>
    </row>
    <row r="13" spans="1:11" x14ac:dyDescent="0.25">
      <c r="A13" s="12" t="s">
        <v>18</v>
      </c>
      <c r="B13" s="13">
        <v>5316</v>
      </c>
      <c r="C13" s="14">
        <f t="shared" si="0"/>
        <v>0</v>
      </c>
      <c r="D13" s="15">
        <v>5316</v>
      </c>
      <c r="E13" s="14">
        <v>0</v>
      </c>
      <c r="F13" s="14">
        <v>0</v>
      </c>
      <c r="G13" s="14">
        <v>0</v>
      </c>
      <c r="H13" s="14">
        <v>0</v>
      </c>
      <c r="I13" s="14">
        <v>100</v>
      </c>
      <c r="J13" s="14">
        <v>0</v>
      </c>
      <c r="K13" s="14">
        <v>0</v>
      </c>
    </row>
    <row r="14" spans="1:11" x14ac:dyDescent="0.25">
      <c r="A14" s="12" t="s">
        <v>19</v>
      </c>
      <c r="B14" s="13">
        <v>6513</v>
      </c>
      <c r="C14" s="14">
        <f t="shared" si="0"/>
        <v>0</v>
      </c>
      <c r="D14" s="15">
        <v>6513</v>
      </c>
      <c r="E14" s="14">
        <v>0</v>
      </c>
      <c r="F14" s="14">
        <v>0</v>
      </c>
      <c r="G14" s="14">
        <v>0</v>
      </c>
      <c r="H14" s="14">
        <v>0</v>
      </c>
      <c r="I14" s="14">
        <v>100</v>
      </c>
      <c r="J14" s="14">
        <v>0</v>
      </c>
      <c r="K14" s="14">
        <v>0</v>
      </c>
    </row>
    <row r="15" spans="1:11" x14ac:dyDescent="0.25">
      <c r="A15" s="12" t="s">
        <v>20</v>
      </c>
      <c r="B15" s="13">
        <v>7267</v>
      </c>
      <c r="C15" s="14">
        <f t="shared" si="0"/>
        <v>0</v>
      </c>
      <c r="D15" s="15">
        <v>7267</v>
      </c>
      <c r="E15" s="14">
        <v>0</v>
      </c>
      <c r="F15" s="14">
        <v>0</v>
      </c>
      <c r="G15" s="14">
        <v>0</v>
      </c>
      <c r="H15" s="14">
        <v>0</v>
      </c>
      <c r="I15" s="14">
        <v>100</v>
      </c>
      <c r="J15" s="14">
        <v>0</v>
      </c>
      <c r="K15" s="14">
        <v>0</v>
      </c>
    </row>
    <row r="16" spans="1:11" x14ac:dyDescent="0.25">
      <c r="A16" s="12" t="s">
        <v>21</v>
      </c>
      <c r="B16" s="13">
        <v>4826</v>
      </c>
      <c r="C16" s="14">
        <f t="shared" si="0"/>
        <v>0</v>
      </c>
      <c r="D16" s="15">
        <v>4826</v>
      </c>
      <c r="E16" s="14">
        <v>0</v>
      </c>
      <c r="F16" s="14">
        <v>0</v>
      </c>
      <c r="G16" s="14">
        <v>0</v>
      </c>
      <c r="H16" s="14">
        <v>0</v>
      </c>
      <c r="I16" s="14">
        <v>100</v>
      </c>
      <c r="J16" s="14">
        <v>0</v>
      </c>
      <c r="K16" s="14">
        <v>0</v>
      </c>
    </row>
    <row r="17" spans="1:11" x14ac:dyDescent="0.25">
      <c r="A17" s="12" t="s">
        <v>22</v>
      </c>
      <c r="B17" s="13">
        <v>4546</v>
      </c>
      <c r="C17" s="14">
        <f t="shared" si="0"/>
        <v>0</v>
      </c>
      <c r="D17" s="15">
        <v>4546</v>
      </c>
      <c r="E17" s="14">
        <v>0</v>
      </c>
      <c r="F17" s="14">
        <v>0</v>
      </c>
      <c r="G17" s="14">
        <v>0</v>
      </c>
      <c r="H17" s="14">
        <v>0</v>
      </c>
      <c r="I17" s="14">
        <v>100</v>
      </c>
      <c r="J17" s="14">
        <v>0</v>
      </c>
      <c r="K17" s="14">
        <v>0</v>
      </c>
    </row>
    <row r="18" spans="1:11" x14ac:dyDescent="0.25">
      <c r="A18" s="12" t="s">
        <v>23</v>
      </c>
      <c r="B18" s="13">
        <v>5324</v>
      </c>
      <c r="C18" s="14">
        <f t="shared" si="0"/>
        <v>0</v>
      </c>
      <c r="D18" s="15">
        <v>5324</v>
      </c>
      <c r="E18" s="14">
        <v>0</v>
      </c>
      <c r="F18" s="14">
        <v>0</v>
      </c>
      <c r="G18" s="14">
        <v>0</v>
      </c>
      <c r="H18" s="14">
        <v>0</v>
      </c>
      <c r="I18" s="14">
        <v>100</v>
      </c>
      <c r="J18" s="14">
        <v>0</v>
      </c>
      <c r="K18" s="14">
        <v>0</v>
      </c>
    </row>
    <row r="19" spans="1:11" x14ac:dyDescent="0.25">
      <c r="A19" s="12" t="s">
        <v>24</v>
      </c>
      <c r="B19" s="13">
        <v>3634</v>
      </c>
      <c r="C19" s="14">
        <f t="shared" si="0"/>
        <v>0</v>
      </c>
      <c r="D19" s="15">
        <v>3634</v>
      </c>
      <c r="E19" s="14">
        <v>0</v>
      </c>
      <c r="F19" s="14">
        <v>0</v>
      </c>
      <c r="G19" s="14">
        <v>0</v>
      </c>
      <c r="H19" s="14">
        <v>0</v>
      </c>
      <c r="I19" s="14">
        <v>100</v>
      </c>
      <c r="J19" s="14">
        <v>0</v>
      </c>
      <c r="K19" s="14">
        <v>0</v>
      </c>
    </row>
    <row r="20" spans="1:11" x14ac:dyDescent="0.25">
      <c r="A20" s="12" t="s">
        <v>25</v>
      </c>
      <c r="B20" s="13">
        <v>5325</v>
      </c>
      <c r="C20" s="14">
        <f t="shared" si="0"/>
        <v>0</v>
      </c>
      <c r="D20" s="15">
        <v>5325</v>
      </c>
      <c r="E20" s="14">
        <v>0</v>
      </c>
      <c r="F20" s="14">
        <v>0</v>
      </c>
      <c r="G20" s="14">
        <v>0</v>
      </c>
      <c r="H20" s="14">
        <v>0</v>
      </c>
      <c r="I20" s="14">
        <v>100</v>
      </c>
      <c r="J20" s="14">
        <v>0</v>
      </c>
      <c r="K20" s="14">
        <v>0</v>
      </c>
    </row>
    <row r="21" spans="1:11" x14ac:dyDescent="0.25">
      <c r="A21" s="12" t="s">
        <v>26</v>
      </c>
      <c r="B21" s="13">
        <v>5665</v>
      </c>
      <c r="C21" s="14">
        <f t="shared" si="0"/>
        <v>0</v>
      </c>
      <c r="D21" s="15">
        <v>5665</v>
      </c>
      <c r="E21" s="14">
        <v>0</v>
      </c>
      <c r="F21" s="14">
        <v>0</v>
      </c>
      <c r="G21" s="14">
        <v>0</v>
      </c>
      <c r="H21" s="14">
        <v>0</v>
      </c>
      <c r="I21" s="14">
        <v>100</v>
      </c>
      <c r="J21" s="14">
        <v>0</v>
      </c>
      <c r="K21" s="14">
        <v>0</v>
      </c>
    </row>
    <row r="22" spans="1:11" x14ac:dyDescent="0.25">
      <c r="A22" s="12" t="s">
        <v>27</v>
      </c>
      <c r="B22" s="13">
        <v>12083</v>
      </c>
      <c r="C22" s="14">
        <f t="shared" si="0"/>
        <v>0</v>
      </c>
      <c r="D22" s="15">
        <v>12083</v>
      </c>
      <c r="E22" s="14">
        <v>0</v>
      </c>
      <c r="F22" s="14">
        <v>0</v>
      </c>
      <c r="G22" s="14">
        <v>0</v>
      </c>
      <c r="H22" s="14">
        <v>0</v>
      </c>
      <c r="I22" s="14">
        <v>100</v>
      </c>
      <c r="J22" s="14">
        <v>0</v>
      </c>
      <c r="K22" s="14">
        <v>0</v>
      </c>
    </row>
    <row r="23" spans="1:11" x14ac:dyDescent="0.25">
      <c r="A23" s="12" t="s">
        <v>28</v>
      </c>
      <c r="B23" s="13">
        <v>4876</v>
      </c>
      <c r="C23" s="14">
        <f t="shared" si="0"/>
        <v>0</v>
      </c>
      <c r="D23" s="15">
        <v>4876</v>
      </c>
      <c r="E23" s="14">
        <v>0</v>
      </c>
      <c r="F23" s="14">
        <v>0</v>
      </c>
      <c r="G23" s="14">
        <v>0</v>
      </c>
      <c r="H23" s="14">
        <v>0</v>
      </c>
      <c r="I23" s="14">
        <v>100</v>
      </c>
      <c r="J23" s="14">
        <v>0</v>
      </c>
      <c r="K23" s="14">
        <v>0</v>
      </c>
    </row>
    <row r="24" spans="1:11" x14ac:dyDescent="0.25">
      <c r="A24" s="12" t="s">
        <v>29</v>
      </c>
      <c r="B24" s="13">
        <v>4692</v>
      </c>
      <c r="C24" s="14">
        <f t="shared" si="0"/>
        <v>0</v>
      </c>
      <c r="D24" s="15">
        <v>4692</v>
      </c>
      <c r="E24" s="14">
        <v>0</v>
      </c>
      <c r="F24" s="14">
        <v>0</v>
      </c>
      <c r="G24" s="14">
        <v>0</v>
      </c>
      <c r="H24" s="14">
        <v>0</v>
      </c>
      <c r="I24" s="14">
        <v>100</v>
      </c>
      <c r="J24" s="14">
        <v>0</v>
      </c>
      <c r="K24" s="14">
        <v>0</v>
      </c>
    </row>
    <row r="25" spans="1:11" x14ac:dyDescent="0.25">
      <c r="A25" s="12" t="s">
        <v>30</v>
      </c>
      <c r="B25" s="13">
        <v>5375</v>
      </c>
      <c r="C25" s="14">
        <f t="shared" si="0"/>
        <v>0</v>
      </c>
      <c r="D25" s="15">
        <v>5375</v>
      </c>
      <c r="E25" s="14">
        <v>0</v>
      </c>
      <c r="F25" s="14">
        <v>0</v>
      </c>
      <c r="G25" s="14">
        <v>0</v>
      </c>
      <c r="H25" s="14">
        <v>0</v>
      </c>
      <c r="I25" s="14">
        <v>100</v>
      </c>
      <c r="J25" s="14">
        <v>0</v>
      </c>
      <c r="K25" s="14">
        <v>0</v>
      </c>
    </row>
    <row r="26" spans="1:11" x14ac:dyDescent="0.25">
      <c r="A26" s="12" t="s">
        <v>31</v>
      </c>
      <c r="B26" s="13">
        <v>14167</v>
      </c>
      <c r="C26" s="14">
        <f t="shared" si="0"/>
        <v>0</v>
      </c>
      <c r="D26" s="15">
        <v>14167</v>
      </c>
      <c r="E26" s="14">
        <v>0</v>
      </c>
      <c r="F26" s="14">
        <v>0</v>
      </c>
      <c r="G26" s="14">
        <v>0</v>
      </c>
      <c r="H26" s="14">
        <v>0</v>
      </c>
      <c r="I26" s="14">
        <v>100</v>
      </c>
      <c r="J26" s="14">
        <v>0</v>
      </c>
      <c r="K26" s="14">
        <v>0</v>
      </c>
    </row>
    <row r="27" spans="1:11" x14ac:dyDescent="0.25">
      <c r="A27" s="12" t="s">
        <v>32</v>
      </c>
      <c r="B27" s="13">
        <v>5826</v>
      </c>
      <c r="C27" s="14">
        <f t="shared" si="0"/>
        <v>0</v>
      </c>
      <c r="D27" s="15">
        <v>5826</v>
      </c>
      <c r="E27" s="14">
        <v>0</v>
      </c>
      <c r="F27" s="14">
        <v>0</v>
      </c>
      <c r="G27" s="14">
        <v>0</v>
      </c>
      <c r="H27" s="14">
        <v>0</v>
      </c>
      <c r="I27" s="14">
        <v>100</v>
      </c>
      <c r="J27" s="14">
        <v>0</v>
      </c>
      <c r="K27" s="14">
        <v>0</v>
      </c>
    </row>
    <row r="28" spans="1:11" x14ac:dyDescent="0.25">
      <c r="A28" s="12" t="s">
        <v>33</v>
      </c>
      <c r="B28" s="13">
        <v>1657</v>
      </c>
      <c r="C28" s="14">
        <f t="shared" si="0"/>
        <v>0</v>
      </c>
      <c r="D28" s="15">
        <v>1657</v>
      </c>
      <c r="E28" s="14">
        <v>0</v>
      </c>
      <c r="F28" s="14">
        <v>0</v>
      </c>
      <c r="G28" s="14">
        <v>0</v>
      </c>
      <c r="H28" s="14">
        <v>0</v>
      </c>
      <c r="I28" s="14">
        <v>100</v>
      </c>
      <c r="J28" s="14">
        <v>0</v>
      </c>
      <c r="K28" s="14">
        <v>0</v>
      </c>
    </row>
    <row r="29" spans="1:11" x14ac:dyDescent="0.25">
      <c r="A29" s="12" t="s">
        <v>34</v>
      </c>
      <c r="B29" s="13">
        <v>7841</v>
      </c>
      <c r="C29" s="14">
        <f t="shared" si="0"/>
        <v>0</v>
      </c>
      <c r="D29" s="15">
        <v>7841</v>
      </c>
      <c r="E29" s="14">
        <v>0</v>
      </c>
      <c r="F29" s="14">
        <v>0</v>
      </c>
      <c r="G29" s="14">
        <v>0</v>
      </c>
      <c r="H29" s="14">
        <v>0</v>
      </c>
      <c r="I29" s="14">
        <v>100</v>
      </c>
      <c r="J29" s="14">
        <v>0</v>
      </c>
      <c r="K29" s="14">
        <v>0</v>
      </c>
    </row>
    <row r="30" spans="1:11" x14ac:dyDescent="0.25">
      <c r="A30" s="12" t="s">
        <v>35</v>
      </c>
      <c r="B30" s="36">
        <v>8861</v>
      </c>
      <c r="C30" s="37">
        <f t="shared" si="0"/>
        <v>0</v>
      </c>
      <c r="D30" s="15">
        <v>8861</v>
      </c>
      <c r="E30" s="37">
        <v>0</v>
      </c>
      <c r="F30" s="37">
        <v>0</v>
      </c>
      <c r="G30" s="37">
        <v>0</v>
      </c>
      <c r="H30" s="37">
        <v>0</v>
      </c>
      <c r="I30" s="37">
        <v>100</v>
      </c>
      <c r="J30" s="37">
        <v>0</v>
      </c>
      <c r="K30" s="37">
        <v>0</v>
      </c>
    </row>
    <row r="31" spans="1:11" x14ac:dyDescent="0.25">
      <c r="A31" s="12" t="s">
        <v>38</v>
      </c>
      <c r="B31" s="13">
        <v>9841</v>
      </c>
      <c r="C31" s="14">
        <f>(19/B31*100)</f>
        <v>0.19306980997866072</v>
      </c>
      <c r="D31" s="15">
        <v>9822</v>
      </c>
      <c r="E31" s="14">
        <v>5.1601981500000003</v>
      </c>
      <c r="F31" s="14">
        <v>9.4022707899999993</v>
      </c>
      <c r="G31" s="14">
        <v>83.123862900000006</v>
      </c>
      <c r="H31" s="14">
        <v>0</v>
      </c>
      <c r="I31" s="14">
        <v>0</v>
      </c>
      <c r="J31" s="14">
        <v>0</v>
      </c>
      <c r="K31" s="14">
        <v>2.3136681600000002</v>
      </c>
    </row>
    <row r="32" spans="1:11" x14ac:dyDescent="0.25">
      <c r="A32" s="12" t="s">
        <v>49</v>
      </c>
      <c r="B32" s="13">
        <v>5581</v>
      </c>
      <c r="C32" s="14">
        <f>(28/B32*100)</f>
        <v>0.50170220390610998</v>
      </c>
      <c r="D32" s="15">
        <v>5553</v>
      </c>
      <c r="E32" s="14">
        <v>6.5171400200000003</v>
      </c>
      <c r="F32" s="14">
        <v>18.031209530000002</v>
      </c>
      <c r="G32" s="14">
        <v>73.106074809999996</v>
      </c>
      <c r="H32" s="14">
        <v>0</v>
      </c>
      <c r="I32" s="14">
        <v>0</v>
      </c>
      <c r="J32" s="14">
        <v>0</v>
      </c>
      <c r="K32" s="14">
        <v>2.3455756499999998</v>
      </c>
    </row>
    <row r="33" spans="1:11" x14ac:dyDescent="0.25">
      <c r="A33" s="12" t="s">
        <v>45</v>
      </c>
      <c r="B33" s="13">
        <v>6647</v>
      </c>
      <c r="C33" s="14">
        <f>(13/B33*100)</f>
        <v>0.19557695200842487</v>
      </c>
      <c r="D33" s="15">
        <v>6634</v>
      </c>
      <c r="E33" s="14">
        <v>7.6206873699999997</v>
      </c>
      <c r="F33" s="14">
        <v>10.43606357</v>
      </c>
      <c r="G33" s="14">
        <v>79.358432550000003</v>
      </c>
      <c r="H33" s="14">
        <v>0</v>
      </c>
      <c r="I33" s="14">
        <v>0</v>
      </c>
      <c r="J33" s="14">
        <v>0</v>
      </c>
      <c r="K33" s="14">
        <v>2.58481651</v>
      </c>
    </row>
    <row r="34" spans="1:11" x14ac:dyDescent="0.25">
      <c r="A34" s="12" t="s">
        <v>42</v>
      </c>
      <c r="B34" s="13">
        <v>6971</v>
      </c>
      <c r="C34" s="14">
        <f>(19/B34*100)</f>
        <v>0.27255773920527904</v>
      </c>
      <c r="D34" s="15">
        <v>6952</v>
      </c>
      <c r="E34" s="14">
        <v>7.6481901600000004</v>
      </c>
      <c r="F34" s="14">
        <v>6.7047594300000002</v>
      </c>
      <c r="G34" s="14">
        <v>81.921225210000003</v>
      </c>
      <c r="H34" s="14">
        <v>0</v>
      </c>
      <c r="I34" s="14">
        <v>0</v>
      </c>
      <c r="J34" s="14">
        <v>0</v>
      </c>
      <c r="K34" s="14">
        <v>3.7258252000000001</v>
      </c>
    </row>
    <row r="35" spans="1:11" x14ac:dyDescent="0.25">
      <c r="A35" s="12" t="s">
        <v>76</v>
      </c>
      <c r="B35" s="13">
        <v>7007</v>
      </c>
      <c r="C35" s="14">
        <f>(128/B35*100)</f>
        <v>1.826744683887541</v>
      </c>
      <c r="D35" s="15">
        <v>6879</v>
      </c>
      <c r="E35" s="14">
        <v>8.7768193199999995</v>
      </c>
      <c r="F35" s="14">
        <v>6.2894290499999999</v>
      </c>
      <c r="G35" s="14">
        <v>77.581170610000001</v>
      </c>
      <c r="H35" s="14">
        <v>0</v>
      </c>
      <c r="I35" s="14">
        <v>0.48120063000000002</v>
      </c>
      <c r="J35" s="14">
        <v>0</v>
      </c>
      <c r="K35" s="14">
        <v>6.8713803899999997</v>
      </c>
    </row>
    <row r="36" spans="1:11" x14ac:dyDescent="0.25">
      <c r="A36" s="16" t="s">
        <v>37</v>
      </c>
      <c r="B36" s="17">
        <v>23141</v>
      </c>
      <c r="C36" s="18">
        <f>(2723/B36*100)</f>
        <v>11.76699364763839</v>
      </c>
      <c r="D36" s="19">
        <v>20418</v>
      </c>
      <c r="E36" s="18">
        <v>9.0733454400000007</v>
      </c>
      <c r="F36" s="18">
        <v>6.0993001800000002</v>
      </c>
      <c r="G36" s="18">
        <v>56.860525449999997</v>
      </c>
      <c r="H36" s="18">
        <v>0</v>
      </c>
      <c r="I36" s="18">
        <v>0</v>
      </c>
      <c r="J36" s="18">
        <v>0</v>
      </c>
      <c r="K36" s="18">
        <v>27.966828929999998</v>
      </c>
    </row>
    <row r="37" spans="1:11" x14ac:dyDescent="0.25">
      <c r="A37" s="12" t="s">
        <v>62</v>
      </c>
      <c r="B37" s="13">
        <v>6736</v>
      </c>
      <c r="C37" s="14">
        <f>(42/B37*100)</f>
        <v>0.62351543942992871</v>
      </c>
      <c r="D37" s="15">
        <v>6694</v>
      </c>
      <c r="E37" s="14">
        <v>9.4706772800000003</v>
      </c>
      <c r="F37" s="14">
        <v>7.2681087900000003</v>
      </c>
      <c r="G37" s="14">
        <v>79.832760759999999</v>
      </c>
      <c r="H37" s="14">
        <v>0</v>
      </c>
      <c r="I37" s="14">
        <v>0</v>
      </c>
      <c r="J37" s="14">
        <v>0</v>
      </c>
      <c r="K37" s="14">
        <v>3.42845317</v>
      </c>
    </row>
    <row r="38" spans="1:11" x14ac:dyDescent="0.25">
      <c r="A38" s="12" t="s">
        <v>57</v>
      </c>
      <c r="B38" s="13">
        <v>7708</v>
      </c>
      <c r="C38" s="14">
        <f>(8/B38*100)</f>
        <v>0.10378827192527244</v>
      </c>
      <c r="D38" s="15">
        <v>7700</v>
      </c>
      <c r="E38" s="14">
        <v>10.93317854</v>
      </c>
      <c r="F38" s="14">
        <v>13.22829776</v>
      </c>
      <c r="G38" s="14">
        <v>75.103055940000004</v>
      </c>
      <c r="H38" s="14">
        <v>0</v>
      </c>
      <c r="I38" s="14">
        <v>0</v>
      </c>
      <c r="J38" s="14">
        <v>0</v>
      </c>
      <c r="K38" s="14">
        <v>0.73546776999999997</v>
      </c>
    </row>
    <row r="39" spans="1:11" x14ac:dyDescent="0.25">
      <c r="A39" s="12" t="s">
        <v>39</v>
      </c>
      <c r="B39" s="13">
        <v>6866</v>
      </c>
      <c r="C39" s="14">
        <f>(114/B39*100)</f>
        <v>1.6603553743081854</v>
      </c>
      <c r="D39" s="15">
        <v>6752</v>
      </c>
      <c r="E39" s="14">
        <v>11.09587284</v>
      </c>
      <c r="F39" s="14">
        <v>9.8096569700000007</v>
      </c>
      <c r="G39" s="14">
        <v>59.342340270000001</v>
      </c>
      <c r="H39" s="14">
        <v>0</v>
      </c>
      <c r="I39" s="14">
        <v>10.57769527</v>
      </c>
      <c r="J39" s="14">
        <v>0</v>
      </c>
      <c r="K39" s="14">
        <v>9.1744346500000002</v>
      </c>
    </row>
    <row r="40" spans="1:11" s="24" customFormat="1" x14ac:dyDescent="0.25">
      <c r="A40" s="20" t="s">
        <v>46</v>
      </c>
      <c r="B40" s="21">
        <v>4478</v>
      </c>
      <c r="C40" s="22">
        <f>(16/B40*100)</f>
        <v>0.3573023671281822</v>
      </c>
      <c r="D40" s="23">
        <v>4462</v>
      </c>
      <c r="E40" s="22">
        <v>11.424942</v>
      </c>
      <c r="F40" s="22">
        <v>13.536880500000001</v>
      </c>
      <c r="G40" s="22">
        <v>72.302840970000005</v>
      </c>
      <c r="H40" s="22">
        <v>0</v>
      </c>
      <c r="I40" s="22">
        <v>0</v>
      </c>
      <c r="J40" s="22">
        <v>0</v>
      </c>
      <c r="K40" s="22">
        <v>2.7353365200000002</v>
      </c>
    </row>
    <row r="41" spans="1:11" x14ac:dyDescent="0.25">
      <c r="A41" s="12" t="s">
        <v>44</v>
      </c>
      <c r="B41" s="13">
        <v>4869</v>
      </c>
      <c r="C41" s="14">
        <f>(98/B41*100)</f>
        <v>2.0127336208667077</v>
      </c>
      <c r="D41" s="15">
        <v>4771</v>
      </c>
      <c r="E41" s="14">
        <v>11.56264782</v>
      </c>
      <c r="F41" s="14">
        <v>12.470610089999999</v>
      </c>
      <c r="G41" s="14">
        <v>72.380767289999994</v>
      </c>
      <c r="H41" s="14">
        <v>0</v>
      </c>
      <c r="I41" s="14">
        <v>0</v>
      </c>
      <c r="J41" s="14">
        <v>0</v>
      </c>
      <c r="K41" s="14">
        <v>3.5859747999999998</v>
      </c>
    </row>
    <row r="42" spans="1:11" x14ac:dyDescent="0.25">
      <c r="A42" s="12" t="s">
        <v>43</v>
      </c>
      <c r="B42" s="13">
        <v>7568</v>
      </c>
      <c r="C42" s="14">
        <f>(123/B42*100)</f>
        <v>1.6252642706131077</v>
      </c>
      <c r="D42" s="15">
        <v>7445</v>
      </c>
      <c r="E42" s="14">
        <v>11.649848</v>
      </c>
      <c r="F42" s="14">
        <v>8.7189233999999995</v>
      </c>
      <c r="G42" s="14">
        <v>76.155072009999998</v>
      </c>
      <c r="H42" s="14">
        <v>0</v>
      </c>
      <c r="I42" s="14">
        <v>0</v>
      </c>
      <c r="J42" s="14">
        <v>0</v>
      </c>
      <c r="K42" s="14">
        <v>3.47615659</v>
      </c>
    </row>
    <row r="43" spans="1:11" s="24" customFormat="1" x14ac:dyDescent="0.25">
      <c r="A43" s="20" t="s">
        <v>52</v>
      </c>
      <c r="B43" s="21">
        <v>7053</v>
      </c>
      <c r="C43" s="22">
        <f>(102/B43*100)</f>
        <v>1.446193109315185</v>
      </c>
      <c r="D43" s="23">
        <v>6951</v>
      </c>
      <c r="E43" s="22">
        <v>11.73922623</v>
      </c>
      <c r="F43" s="22">
        <v>9.8329928800000008</v>
      </c>
      <c r="G43" s="22">
        <v>73.086250269999994</v>
      </c>
      <c r="H43" s="22">
        <v>0</v>
      </c>
      <c r="I43" s="22">
        <v>0</v>
      </c>
      <c r="J43" s="22">
        <v>0</v>
      </c>
      <c r="K43" s="22">
        <v>5.3415306200000003</v>
      </c>
    </row>
    <row r="44" spans="1:11" x14ac:dyDescent="0.25">
      <c r="A44" s="12" t="s">
        <v>74</v>
      </c>
      <c r="B44" s="13">
        <v>6894</v>
      </c>
      <c r="C44" s="14">
        <f>(125/B44*100)</f>
        <v>1.8131708732230924</v>
      </c>
      <c r="D44" s="15">
        <v>6769</v>
      </c>
      <c r="E44" s="14">
        <v>12.114599309999999</v>
      </c>
      <c r="F44" s="14">
        <v>8.5687244899999992</v>
      </c>
      <c r="G44" s="14">
        <v>70.610877790000004</v>
      </c>
      <c r="H44" s="14">
        <v>0</v>
      </c>
      <c r="I44" s="14">
        <v>2.3745017700000002</v>
      </c>
      <c r="J44" s="14">
        <v>0</v>
      </c>
      <c r="K44" s="14">
        <v>6.3312966399999997</v>
      </c>
    </row>
    <row r="45" spans="1:11" x14ac:dyDescent="0.25">
      <c r="A45" s="12" t="s">
        <v>67</v>
      </c>
      <c r="B45" s="13">
        <v>6406</v>
      </c>
      <c r="C45" s="14">
        <f>(67/B45*100)</f>
        <v>1.0458944739306899</v>
      </c>
      <c r="D45" s="15">
        <v>6339</v>
      </c>
      <c r="E45" s="14">
        <v>12.156103440000001</v>
      </c>
      <c r="F45" s="14">
        <v>9.0960811600000007</v>
      </c>
      <c r="G45" s="14">
        <v>72.763545699999995</v>
      </c>
      <c r="H45" s="14">
        <v>0</v>
      </c>
      <c r="I45" s="14">
        <v>1.0397242900000001</v>
      </c>
      <c r="J45" s="14">
        <v>0</v>
      </c>
      <c r="K45" s="14">
        <v>4.9445454</v>
      </c>
    </row>
    <row r="46" spans="1:11" x14ac:dyDescent="0.25">
      <c r="A46" s="12" t="s">
        <v>60</v>
      </c>
      <c r="B46" s="13">
        <v>5741</v>
      </c>
      <c r="C46" s="14">
        <f>(73/B46*100)</f>
        <v>1.2715554781396969</v>
      </c>
      <c r="D46" s="15">
        <v>5668</v>
      </c>
      <c r="E46" s="14">
        <v>12.1868908</v>
      </c>
      <c r="F46" s="14">
        <v>14.04882224</v>
      </c>
      <c r="G46" s="14">
        <v>70.424957660000004</v>
      </c>
      <c r="H46" s="14">
        <v>0</v>
      </c>
      <c r="I46" s="14">
        <v>0</v>
      </c>
      <c r="J46" s="14">
        <v>0</v>
      </c>
      <c r="K46" s="14">
        <v>3.3393293100000001</v>
      </c>
    </row>
    <row r="47" spans="1:11" x14ac:dyDescent="0.25">
      <c r="A47" s="12" t="s">
        <v>64</v>
      </c>
      <c r="B47" s="13">
        <v>5658</v>
      </c>
      <c r="C47" s="14">
        <f>(123/B47*100)</f>
        <v>2.1739130434782608</v>
      </c>
      <c r="D47" s="15">
        <v>5535</v>
      </c>
      <c r="E47" s="14">
        <v>12.32516521</v>
      </c>
      <c r="F47" s="14">
        <v>10.101908870000001</v>
      </c>
      <c r="G47" s="14">
        <v>72.838094760000004</v>
      </c>
      <c r="H47" s="14">
        <v>0</v>
      </c>
      <c r="I47" s="14">
        <v>0</v>
      </c>
      <c r="J47" s="14">
        <v>0</v>
      </c>
      <c r="K47" s="14">
        <v>4.7348311599999997</v>
      </c>
    </row>
    <row r="48" spans="1:11" x14ac:dyDescent="0.25">
      <c r="A48" s="12" t="s">
        <v>54</v>
      </c>
      <c r="B48" s="13">
        <v>5809</v>
      </c>
      <c r="C48" s="14">
        <f>(116/B48*100)</f>
        <v>1.9969013599586849</v>
      </c>
      <c r="D48" s="15">
        <v>5693</v>
      </c>
      <c r="E48" s="14">
        <v>12.338978490000001</v>
      </c>
      <c r="F48" s="14">
        <v>10.11255933</v>
      </c>
      <c r="G48" s="14">
        <v>73.022307659999996</v>
      </c>
      <c r="H48" s="14">
        <v>0</v>
      </c>
      <c r="I48" s="14">
        <v>0</v>
      </c>
      <c r="J48" s="14">
        <v>0</v>
      </c>
      <c r="K48" s="14">
        <v>4.5261545300000003</v>
      </c>
    </row>
    <row r="49" spans="1:11" x14ac:dyDescent="0.25">
      <c r="A49" s="12" t="s">
        <v>48</v>
      </c>
      <c r="B49" s="13">
        <v>11583</v>
      </c>
      <c r="C49" s="14">
        <f>(505/B49*100)</f>
        <v>4.359837693171027</v>
      </c>
      <c r="D49" s="15">
        <v>11078</v>
      </c>
      <c r="E49" s="14">
        <v>13.60571565</v>
      </c>
      <c r="F49" s="14">
        <v>9.1577800699999994</v>
      </c>
      <c r="G49" s="14">
        <v>72.036608749999999</v>
      </c>
      <c r="H49" s="14">
        <v>0</v>
      </c>
      <c r="I49" s="14">
        <v>0</v>
      </c>
      <c r="J49" s="14">
        <v>0</v>
      </c>
      <c r="K49" s="14">
        <v>5.19989553</v>
      </c>
    </row>
    <row r="50" spans="1:11" x14ac:dyDescent="0.25">
      <c r="A50" s="12" t="s">
        <v>83</v>
      </c>
      <c r="B50" s="13">
        <v>5385</v>
      </c>
      <c r="C50" s="14">
        <f>(36/B50*100)</f>
        <v>0.66852367688022285</v>
      </c>
      <c r="D50" s="15">
        <v>5349</v>
      </c>
      <c r="E50" s="14">
        <v>13.77952311</v>
      </c>
      <c r="F50" s="14">
        <v>17.166758160000001</v>
      </c>
      <c r="G50" s="14">
        <v>63.870229870000003</v>
      </c>
      <c r="H50" s="14">
        <v>0</v>
      </c>
      <c r="I50" s="14">
        <v>2.7692234299999998</v>
      </c>
      <c r="J50" s="14">
        <v>0</v>
      </c>
      <c r="K50" s="14">
        <v>2.41426542</v>
      </c>
    </row>
    <row r="51" spans="1:11" x14ac:dyDescent="0.25">
      <c r="A51" s="12" t="s">
        <v>72</v>
      </c>
      <c r="B51" s="13">
        <v>5860</v>
      </c>
      <c r="C51" s="14">
        <f>(62/B51*100)</f>
        <v>1.0580204778156996</v>
      </c>
      <c r="D51" s="15">
        <v>5798</v>
      </c>
      <c r="E51" s="14">
        <v>13.796250069999999</v>
      </c>
      <c r="F51" s="14">
        <v>7.1552220799999997</v>
      </c>
      <c r="G51" s="14">
        <v>72.433725870000004</v>
      </c>
      <c r="H51" s="14">
        <v>0</v>
      </c>
      <c r="I51" s="14">
        <v>0</v>
      </c>
      <c r="J51" s="14">
        <v>0</v>
      </c>
      <c r="K51" s="14">
        <v>6.6148019800000002</v>
      </c>
    </row>
    <row r="52" spans="1:11" x14ac:dyDescent="0.25">
      <c r="A52" s="12" t="s">
        <v>59</v>
      </c>
      <c r="B52" s="13">
        <v>7325</v>
      </c>
      <c r="C52" s="14">
        <f>(215/B52*100)</f>
        <v>2.9351535836177476</v>
      </c>
      <c r="D52" s="15">
        <v>7110</v>
      </c>
      <c r="E52" s="14">
        <v>13.95820294</v>
      </c>
      <c r="F52" s="14">
        <v>8.5828348699999992</v>
      </c>
      <c r="G52" s="14">
        <v>73.97799354</v>
      </c>
      <c r="H52" s="14">
        <v>0</v>
      </c>
      <c r="I52" s="14">
        <v>0</v>
      </c>
      <c r="J52" s="14">
        <v>0</v>
      </c>
      <c r="K52" s="14">
        <v>3.4809686599999998</v>
      </c>
    </row>
    <row r="53" spans="1:11" x14ac:dyDescent="0.25">
      <c r="A53" s="42" t="s">
        <v>101</v>
      </c>
      <c r="B53" s="43">
        <v>7103</v>
      </c>
      <c r="C53" s="44">
        <v>6.05</v>
      </c>
      <c r="D53" s="45">
        <v>6608</v>
      </c>
      <c r="E53" s="44">
        <v>14.81</v>
      </c>
      <c r="F53" s="44">
        <v>10.68</v>
      </c>
      <c r="G53" s="44">
        <v>55.15</v>
      </c>
      <c r="H53" s="44">
        <v>0</v>
      </c>
      <c r="I53" s="44">
        <v>15.34</v>
      </c>
      <c r="J53" s="44">
        <v>0</v>
      </c>
      <c r="K53" s="44">
        <v>4.0199999999999996</v>
      </c>
    </row>
    <row r="54" spans="1:11" x14ac:dyDescent="0.25">
      <c r="A54" s="12" t="s">
        <v>40</v>
      </c>
      <c r="B54" s="13">
        <v>6062</v>
      </c>
      <c r="C54" s="14">
        <f>(271/B54*100)</f>
        <v>4.4704717914879577</v>
      </c>
      <c r="D54" s="15">
        <v>5791</v>
      </c>
      <c r="E54" s="14">
        <v>15.15624508</v>
      </c>
      <c r="F54" s="14">
        <v>9.8946986399999997</v>
      </c>
      <c r="G54" s="14">
        <v>59.272322039999999</v>
      </c>
      <c r="H54" s="14">
        <v>0</v>
      </c>
      <c r="I54" s="14">
        <v>0</v>
      </c>
      <c r="J54" s="14">
        <v>0</v>
      </c>
      <c r="K54" s="14">
        <v>15.67673424</v>
      </c>
    </row>
    <row r="55" spans="1:11" x14ac:dyDescent="0.25">
      <c r="A55" s="12" t="s">
        <v>61</v>
      </c>
      <c r="B55" s="13">
        <v>5532</v>
      </c>
      <c r="C55" s="14">
        <f>(34/B55*100)</f>
        <v>0.6146059291395517</v>
      </c>
      <c r="D55" s="15">
        <v>5498</v>
      </c>
      <c r="E55" s="14">
        <v>15.349641200000001</v>
      </c>
      <c r="F55" s="14">
        <v>10.87475714</v>
      </c>
      <c r="G55" s="14">
        <v>67.020879320000006</v>
      </c>
      <c r="H55" s="14">
        <v>0</v>
      </c>
      <c r="I55" s="14">
        <v>0</v>
      </c>
      <c r="J55" s="14">
        <v>0</v>
      </c>
      <c r="K55" s="14">
        <v>6.7547223299999999</v>
      </c>
    </row>
    <row r="56" spans="1:11" x14ac:dyDescent="0.25">
      <c r="A56" s="12" t="s">
        <v>65</v>
      </c>
      <c r="B56" s="13">
        <v>6525</v>
      </c>
      <c r="C56" s="14">
        <f>(256/B56*100)</f>
        <v>3.9233716475095783</v>
      </c>
      <c r="D56" s="15">
        <v>6269</v>
      </c>
      <c r="E56" s="14">
        <v>15.90994536</v>
      </c>
      <c r="F56" s="14">
        <v>13.70143212</v>
      </c>
      <c r="G56" s="14">
        <v>65.545407679999997</v>
      </c>
      <c r="H56" s="14">
        <v>0</v>
      </c>
      <c r="I56" s="14">
        <v>0</v>
      </c>
      <c r="J56" s="14">
        <v>0</v>
      </c>
      <c r="K56" s="14">
        <v>4.8432148399999999</v>
      </c>
    </row>
    <row r="57" spans="1:11" x14ac:dyDescent="0.25">
      <c r="A57" s="12" t="s">
        <v>55</v>
      </c>
      <c r="B57" s="13">
        <v>9651</v>
      </c>
      <c r="C57" s="14">
        <f>(475/B57*100)</f>
        <v>4.9217697647912129</v>
      </c>
      <c r="D57" s="15">
        <v>9176</v>
      </c>
      <c r="E57" s="14">
        <v>16.716918020000001</v>
      </c>
      <c r="F57" s="14">
        <v>10.132605720000001</v>
      </c>
      <c r="G57" s="14">
        <v>64.360888220000007</v>
      </c>
      <c r="H57" s="14">
        <v>0</v>
      </c>
      <c r="I57" s="14">
        <v>3.1276174499999998</v>
      </c>
      <c r="J57" s="14">
        <v>0</v>
      </c>
      <c r="K57" s="14">
        <v>5.6619705900000001</v>
      </c>
    </row>
    <row r="58" spans="1:11" x14ac:dyDescent="0.25">
      <c r="A58" s="12" t="s">
        <v>63</v>
      </c>
      <c r="B58" s="13">
        <v>5299</v>
      </c>
      <c r="C58" s="14">
        <f>(159/B58*100)</f>
        <v>3.0005661445555765</v>
      </c>
      <c r="D58" s="15">
        <v>5140</v>
      </c>
      <c r="E58" s="14">
        <v>16.829125489999999</v>
      </c>
      <c r="F58" s="14">
        <v>8.9788444399999996</v>
      </c>
      <c r="G58" s="14">
        <v>66.734243800000002</v>
      </c>
      <c r="H58" s="14">
        <v>0</v>
      </c>
      <c r="I58" s="14">
        <v>0</v>
      </c>
      <c r="J58" s="14">
        <v>0</v>
      </c>
      <c r="K58" s="14">
        <v>7.4577862799999997</v>
      </c>
    </row>
    <row r="59" spans="1:11" x14ac:dyDescent="0.25">
      <c r="A59" s="12" t="s">
        <v>41</v>
      </c>
      <c r="B59" s="13">
        <v>6598</v>
      </c>
      <c r="C59" s="14">
        <f>(98/B59*100)</f>
        <v>1.4852985753258563</v>
      </c>
      <c r="D59" s="15">
        <v>6500</v>
      </c>
      <c r="E59" s="14">
        <v>16.904184900000001</v>
      </c>
      <c r="F59" s="14">
        <v>7.7439063499999996</v>
      </c>
      <c r="G59" s="14">
        <v>58.728888689999998</v>
      </c>
      <c r="H59" s="14">
        <v>0</v>
      </c>
      <c r="I59" s="14">
        <v>10.379146329999999</v>
      </c>
      <c r="J59" s="14">
        <v>0</v>
      </c>
      <c r="K59" s="14">
        <v>6.2438737399999997</v>
      </c>
    </row>
    <row r="60" spans="1:11" x14ac:dyDescent="0.25">
      <c r="A60" s="12" t="s">
        <v>53</v>
      </c>
      <c r="B60" s="13">
        <v>5587</v>
      </c>
      <c r="C60" s="14">
        <f>(185/B60*100)</f>
        <v>3.3112582781456954</v>
      </c>
      <c r="D60" s="15">
        <v>5402</v>
      </c>
      <c r="E60" s="14">
        <v>17.177054940000001</v>
      </c>
      <c r="F60" s="14">
        <v>14.54735344</v>
      </c>
      <c r="G60" s="14">
        <v>65.812894470000003</v>
      </c>
      <c r="H60" s="14">
        <v>0</v>
      </c>
      <c r="I60" s="14">
        <v>0</v>
      </c>
      <c r="J60" s="14">
        <v>0</v>
      </c>
      <c r="K60" s="14">
        <v>2.4626971499999999</v>
      </c>
    </row>
    <row r="61" spans="1:11" x14ac:dyDescent="0.25">
      <c r="A61" s="12" t="s">
        <v>70</v>
      </c>
      <c r="B61" s="13">
        <v>6108</v>
      </c>
      <c r="C61" s="14">
        <f>(244/B61*100)</f>
        <v>3.9947609692206938</v>
      </c>
      <c r="D61" s="15">
        <v>5864</v>
      </c>
      <c r="E61" s="14">
        <v>17.549762940000001</v>
      </c>
      <c r="F61" s="14">
        <v>7.0032866699999996</v>
      </c>
      <c r="G61" s="14">
        <v>68.83377582</v>
      </c>
      <c r="H61" s="14">
        <v>0</v>
      </c>
      <c r="I61" s="14">
        <v>0</v>
      </c>
      <c r="J61" s="14">
        <v>0</v>
      </c>
      <c r="K61" s="14">
        <v>6.61317457</v>
      </c>
    </row>
    <row r="62" spans="1:11" x14ac:dyDescent="0.25">
      <c r="A62" s="12" t="s">
        <v>56</v>
      </c>
      <c r="B62" s="13">
        <v>11795</v>
      </c>
      <c r="C62" s="14">
        <f>(971/B62*100)</f>
        <v>8.2323018228062725</v>
      </c>
      <c r="D62" s="15">
        <v>10824</v>
      </c>
      <c r="E62" s="14">
        <v>18.377038209999998</v>
      </c>
      <c r="F62" s="14">
        <v>10.930275310000001</v>
      </c>
      <c r="G62" s="14">
        <v>65.557301859999995</v>
      </c>
      <c r="H62" s="14">
        <v>0</v>
      </c>
      <c r="I62" s="14">
        <v>0</v>
      </c>
      <c r="J62" s="14">
        <v>0</v>
      </c>
      <c r="K62" s="14">
        <v>5.13538462</v>
      </c>
    </row>
    <row r="63" spans="1:11" x14ac:dyDescent="0.25">
      <c r="A63" s="12" t="s">
        <v>66</v>
      </c>
      <c r="B63" s="13">
        <v>6036</v>
      </c>
      <c r="C63" s="14">
        <f>(223/B63*100)</f>
        <v>3.6944996686547382</v>
      </c>
      <c r="D63" s="15">
        <v>5813</v>
      </c>
      <c r="E63" s="14">
        <v>20.817171439999999</v>
      </c>
      <c r="F63" s="14">
        <v>11.10877872</v>
      </c>
      <c r="G63" s="14">
        <v>62.3151127</v>
      </c>
      <c r="H63" s="14">
        <v>0</v>
      </c>
      <c r="I63" s="14">
        <v>0</v>
      </c>
      <c r="J63" s="14">
        <v>0</v>
      </c>
      <c r="K63" s="14">
        <v>5.7589371399999996</v>
      </c>
    </row>
    <row r="64" spans="1:11" x14ac:dyDescent="0.25">
      <c r="A64" s="12" t="s">
        <v>69</v>
      </c>
      <c r="B64" s="13">
        <v>4476</v>
      </c>
      <c r="C64" s="14">
        <f>(5/B64*100)</f>
        <v>0.11170688114387846</v>
      </c>
      <c r="D64" s="15">
        <v>4471</v>
      </c>
      <c r="E64" s="14">
        <v>21.00620777</v>
      </c>
      <c r="F64" s="14">
        <v>17.603340540000001</v>
      </c>
      <c r="G64" s="14">
        <v>60.429766039999997</v>
      </c>
      <c r="H64" s="14">
        <v>0</v>
      </c>
      <c r="I64" s="14">
        <v>0</v>
      </c>
      <c r="J64" s="14">
        <v>0</v>
      </c>
      <c r="K64" s="14">
        <v>0.96068564999999995</v>
      </c>
    </row>
    <row r="65" spans="1:11" x14ac:dyDescent="0.25">
      <c r="A65" s="12" t="s">
        <v>71</v>
      </c>
      <c r="B65" s="13">
        <v>5928</v>
      </c>
      <c r="C65" s="14">
        <f>(106/B65*100)</f>
        <v>1.7881241565452091</v>
      </c>
      <c r="D65" s="15">
        <v>5822</v>
      </c>
      <c r="E65" s="14">
        <v>21.63320715</v>
      </c>
      <c r="F65" s="14">
        <v>7.02079275</v>
      </c>
      <c r="G65" s="14">
        <v>57.757407100000002</v>
      </c>
      <c r="H65" s="14">
        <v>0</v>
      </c>
      <c r="I65" s="14">
        <v>0</v>
      </c>
      <c r="J65" s="14">
        <v>0</v>
      </c>
      <c r="K65" s="14">
        <v>13.588592999999999</v>
      </c>
    </row>
    <row r="66" spans="1:11" x14ac:dyDescent="0.25">
      <c r="A66" s="12" t="s">
        <v>73</v>
      </c>
      <c r="B66" s="13">
        <v>6350</v>
      </c>
      <c r="C66" s="14">
        <f>(79/B66*100)</f>
        <v>1.2440944881889764</v>
      </c>
      <c r="D66" s="15">
        <v>6271</v>
      </c>
      <c r="E66" s="14">
        <v>21.76430495</v>
      </c>
      <c r="F66" s="14">
        <v>13.616758170000001</v>
      </c>
      <c r="G66" s="14">
        <v>56.012919850000003</v>
      </c>
      <c r="H66" s="14">
        <v>0</v>
      </c>
      <c r="I66" s="14">
        <v>2.5767481600000002</v>
      </c>
      <c r="J66" s="14">
        <v>0</v>
      </c>
      <c r="K66" s="14">
        <v>6.0292688700000001</v>
      </c>
    </row>
    <row r="67" spans="1:11" x14ac:dyDescent="0.25">
      <c r="A67" s="12" t="s">
        <v>58</v>
      </c>
      <c r="B67" s="13">
        <v>6115</v>
      </c>
      <c r="C67" s="14">
        <f>(109/B67*100)</f>
        <v>1.7825020441537203</v>
      </c>
      <c r="D67" s="15">
        <v>6006</v>
      </c>
      <c r="E67" s="14">
        <v>21.854607569999999</v>
      </c>
      <c r="F67" s="14">
        <v>27.52259317</v>
      </c>
      <c r="G67" s="14">
        <v>48.707932970000002</v>
      </c>
      <c r="H67" s="14">
        <v>0</v>
      </c>
      <c r="I67" s="14">
        <v>0</v>
      </c>
      <c r="J67" s="14">
        <v>0</v>
      </c>
      <c r="K67" s="14">
        <v>1.91486629</v>
      </c>
    </row>
    <row r="68" spans="1:11" x14ac:dyDescent="0.25">
      <c r="A68" s="12" t="s">
        <v>36</v>
      </c>
      <c r="B68" s="13">
        <v>4740</v>
      </c>
      <c r="C68" s="14">
        <f>(436/B68*100)</f>
        <v>9.1983122362869185</v>
      </c>
      <c r="D68" s="15">
        <v>4304</v>
      </c>
      <c r="E68" s="14">
        <v>22.507053169999999</v>
      </c>
      <c r="F68" s="14">
        <v>8.3023857999999997</v>
      </c>
      <c r="G68" s="14">
        <v>58.578457870000001</v>
      </c>
      <c r="H68" s="14">
        <v>0</v>
      </c>
      <c r="I68" s="14">
        <v>0</v>
      </c>
      <c r="J68" s="14">
        <v>0</v>
      </c>
      <c r="K68" s="14">
        <v>10.612103169999999</v>
      </c>
    </row>
    <row r="69" spans="1:11" x14ac:dyDescent="0.25">
      <c r="A69" s="12" t="s">
        <v>80</v>
      </c>
      <c r="B69" s="13">
        <v>14157</v>
      </c>
      <c r="C69" s="14">
        <f>(5662/B69*100)</f>
        <v>39.994349085258172</v>
      </c>
      <c r="D69" s="15">
        <v>8495</v>
      </c>
      <c r="E69" s="14">
        <v>23.06878287</v>
      </c>
      <c r="F69" s="14">
        <v>18.4060272</v>
      </c>
      <c r="G69" s="14">
        <v>45.267993580000002</v>
      </c>
      <c r="H69" s="14">
        <v>0</v>
      </c>
      <c r="I69" s="14">
        <v>8.9945937100000002</v>
      </c>
      <c r="J69" s="14">
        <v>0</v>
      </c>
      <c r="K69" s="14">
        <v>4.2626026499999998</v>
      </c>
    </row>
    <row r="70" spans="1:11" x14ac:dyDescent="0.25">
      <c r="A70" s="12" t="s">
        <v>47</v>
      </c>
      <c r="B70" s="13">
        <v>7161</v>
      </c>
      <c r="C70" s="14">
        <f>(301/B70*100)</f>
        <v>4.2033235581622677</v>
      </c>
      <c r="D70" s="15">
        <v>6860</v>
      </c>
      <c r="E70" s="14">
        <v>24.296990520000001</v>
      </c>
      <c r="F70" s="14">
        <v>20.345944970000001</v>
      </c>
      <c r="G70" s="14">
        <v>46.613364930000003</v>
      </c>
      <c r="H70" s="14">
        <v>0</v>
      </c>
      <c r="I70" s="14">
        <v>4.1825240399999997</v>
      </c>
      <c r="J70" s="14">
        <v>0</v>
      </c>
      <c r="K70" s="14">
        <v>4.5611755299999999</v>
      </c>
    </row>
    <row r="71" spans="1:11" x14ac:dyDescent="0.25">
      <c r="A71" s="12" t="s">
        <v>82</v>
      </c>
      <c r="B71" s="13">
        <v>4520</v>
      </c>
      <c r="C71" s="14">
        <f>(504/B71*100)</f>
        <v>11.150442477876107</v>
      </c>
      <c r="D71" s="15">
        <v>4016</v>
      </c>
      <c r="E71" s="14">
        <v>24.757265700000001</v>
      </c>
      <c r="F71" s="14">
        <v>21.161647120000001</v>
      </c>
      <c r="G71" s="14">
        <v>48.979992709999998</v>
      </c>
      <c r="H71" s="14">
        <v>0</v>
      </c>
      <c r="I71" s="14">
        <v>0</v>
      </c>
      <c r="J71" s="14">
        <v>0</v>
      </c>
      <c r="K71" s="14">
        <v>5.1010944699999996</v>
      </c>
    </row>
    <row r="72" spans="1:11" x14ac:dyDescent="0.25">
      <c r="A72" s="12" t="s">
        <v>75</v>
      </c>
      <c r="B72" s="13">
        <v>5359</v>
      </c>
      <c r="C72" s="14">
        <f>(78/B72*100)</f>
        <v>1.4554954282515395</v>
      </c>
      <c r="D72" s="15">
        <v>5281</v>
      </c>
      <c r="E72" s="14">
        <v>25.890859150000001</v>
      </c>
      <c r="F72" s="14">
        <v>22.199396790000002</v>
      </c>
      <c r="G72" s="14">
        <v>50.231840079999998</v>
      </c>
      <c r="H72" s="14">
        <v>0</v>
      </c>
      <c r="I72" s="14">
        <v>0</v>
      </c>
      <c r="J72" s="14">
        <v>0</v>
      </c>
      <c r="K72" s="14">
        <v>1.6779039899999999</v>
      </c>
    </row>
    <row r="73" spans="1:11" x14ac:dyDescent="0.25">
      <c r="A73" s="12" t="s">
        <v>81</v>
      </c>
      <c r="B73" s="13">
        <v>14530</v>
      </c>
      <c r="C73" s="14">
        <f>(1028/B73*100)</f>
        <v>7.0750172057811422</v>
      </c>
      <c r="D73" s="15">
        <v>13502</v>
      </c>
      <c r="E73" s="14">
        <v>26.289434799999999</v>
      </c>
      <c r="F73" s="14">
        <v>19.750936110000001</v>
      </c>
      <c r="G73" s="14">
        <v>48.98640202</v>
      </c>
      <c r="H73" s="14">
        <v>0</v>
      </c>
      <c r="I73" s="14">
        <v>0</v>
      </c>
      <c r="J73" s="14">
        <v>0</v>
      </c>
      <c r="K73" s="14">
        <v>4.9732270600000001</v>
      </c>
    </row>
    <row r="74" spans="1:11" x14ac:dyDescent="0.25">
      <c r="A74" s="12" t="s">
        <v>68</v>
      </c>
      <c r="B74" s="13">
        <v>5458</v>
      </c>
      <c r="C74" s="14">
        <f>(228/B74*100)</f>
        <v>4.1773543422499078</v>
      </c>
      <c r="D74" s="15">
        <v>5230</v>
      </c>
      <c r="E74" s="14">
        <v>30.209403689999998</v>
      </c>
      <c r="F74" s="14">
        <v>14.93715121</v>
      </c>
      <c r="G74" s="14">
        <v>47.891196280000003</v>
      </c>
      <c r="H74" s="14">
        <v>0</v>
      </c>
      <c r="I74" s="14">
        <v>0</v>
      </c>
      <c r="J74" s="14">
        <v>0</v>
      </c>
      <c r="K74" s="14">
        <v>6.9622488300000001</v>
      </c>
    </row>
    <row r="75" spans="1:11" x14ac:dyDescent="0.25">
      <c r="A75" s="12" t="s">
        <v>77</v>
      </c>
      <c r="B75" s="13">
        <v>8249</v>
      </c>
      <c r="C75" s="14">
        <f>(225/B75*100)</f>
        <v>2.7276033458601043</v>
      </c>
      <c r="D75" s="15">
        <v>8024</v>
      </c>
      <c r="E75" s="14">
        <v>31.807659659999999</v>
      </c>
      <c r="F75" s="14">
        <v>19.725945790000001</v>
      </c>
      <c r="G75" s="14">
        <v>46.466841590000001</v>
      </c>
      <c r="H75" s="14">
        <v>0</v>
      </c>
      <c r="I75" s="14">
        <v>0</v>
      </c>
      <c r="J75" s="14">
        <v>0</v>
      </c>
      <c r="K75" s="14">
        <v>1.99955295</v>
      </c>
    </row>
    <row r="76" spans="1:11" ht="24.95" customHeight="1" x14ac:dyDescent="0.25">
      <c r="A76" s="12" t="s">
        <v>78</v>
      </c>
      <c r="B76" s="13">
        <v>3371</v>
      </c>
      <c r="C76" s="14">
        <f>(81/B76*100)</f>
        <v>2.4028478196380898</v>
      </c>
      <c r="D76" s="15">
        <v>3290</v>
      </c>
      <c r="E76" s="14">
        <v>39.209903910000001</v>
      </c>
      <c r="F76" s="14">
        <v>20.881601459999999</v>
      </c>
      <c r="G76" s="14">
        <v>36.565126200000002</v>
      </c>
      <c r="H76" s="14">
        <v>0</v>
      </c>
      <c r="I76" s="14">
        <v>0</v>
      </c>
      <c r="J76" s="14">
        <v>0</v>
      </c>
      <c r="K76" s="14">
        <v>3.3433684299999999</v>
      </c>
    </row>
    <row r="77" spans="1:11" x14ac:dyDescent="0.25">
      <c r="A77" s="12" t="s">
        <v>79</v>
      </c>
      <c r="B77" s="13">
        <v>5882</v>
      </c>
      <c r="C77" s="14">
        <f>(131/B77*100)</f>
        <v>2.2271336280176812</v>
      </c>
      <c r="D77" s="15">
        <v>5751</v>
      </c>
      <c r="E77" s="14">
        <v>45.469447469999999</v>
      </c>
      <c r="F77" s="14">
        <v>14.89961753</v>
      </c>
      <c r="G77" s="14">
        <v>35.630984419999997</v>
      </c>
      <c r="H77" s="14">
        <v>0</v>
      </c>
      <c r="I77" s="14">
        <v>1.0263319500000001</v>
      </c>
      <c r="J77" s="14">
        <v>0</v>
      </c>
      <c r="K77" s="14">
        <v>2.9736186299999998</v>
      </c>
    </row>
    <row r="78" spans="1:11" x14ac:dyDescent="0.25">
      <c r="A78" s="8" t="s">
        <v>84</v>
      </c>
      <c r="B78" s="13">
        <v>5215</v>
      </c>
      <c r="C78" s="14">
        <f>(5215/B78*100)</f>
        <v>100</v>
      </c>
      <c r="D78" s="15">
        <v>0</v>
      </c>
      <c r="E78" s="14" t="s">
        <v>10</v>
      </c>
      <c r="F78" s="14" t="s">
        <v>10</v>
      </c>
      <c r="G78" s="14" t="s">
        <v>10</v>
      </c>
      <c r="H78" s="14" t="s">
        <v>10</v>
      </c>
      <c r="I78" s="14" t="s">
        <v>10</v>
      </c>
      <c r="J78" s="14" t="s">
        <v>10</v>
      </c>
      <c r="K78" s="14" t="s">
        <v>10</v>
      </c>
    </row>
    <row r="79" spans="1:11" x14ac:dyDescent="0.25">
      <c r="A79" s="31"/>
      <c r="B79" s="31" t="s">
        <v>85</v>
      </c>
      <c r="C79" s="31" t="s">
        <v>85</v>
      </c>
      <c r="D79" s="31" t="s">
        <v>85</v>
      </c>
      <c r="E79" s="31" t="s">
        <v>85</v>
      </c>
      <c r="F79" s="31" t="s">
        <v>85</v>
      </c>
      <c r="G79" s="31" t="s">
        <v>85</v>
      </c>
      <c r="H79" s="31" t="s">
        <v>85</v>
      </c>
      <c r="I79" s="31" t="s">
        <v>85</v>
      </c>
      <c r="J79" s="31" t="s">
        <v>85</v>
      </c>
      <c r="K79" s="31" t="s">
        <v>85</v>
      </c>
    </row>
    <row r="80" spans="1:11" x14ac:dyDescent="0.25">
      <c r="A80" s="29" t="s">
        <v>118</v>
      </c>
      <c r="B80" s="29"/>
      <c r="C80" s="29"/>
      <c r="D80" s="46"/>
      <c r="E80" s="29"/>
      <c r="F80" s="29"/>
      <c r="G80" s="29"/>
      <c r="H80" s="29"/>
      <c r="I80" s="29"/>
      <c r="J80" s="29"/>
    </row>
    <row r="81" spans="1:10" x14ac:dyDescent="0.25">
      <c r="A81" s="29" t="s">
        <v>119</v>
      </c>
      <c r="B81" s="29"/>
      <c r="C81" s="29"/>
      <c r="D81" s="46"/>
      <c r="E81" s="29"/>
      <c r="F81" s="29"/>
      <c r="G81" s="29"/>
      <c r="H81" s="29"/>
      <c r="I81" s="29"/>
      <c r="J81" s="29"/>
    </row>
    <row r="82" spans="1:10" x14ac:dyDescent="0.25">
      <c r="A82" s="29"/>
      <c r="B82" s="29"/>
      <c r="C82" s="29"/>
      <c r="D82" s="46"/>
      <c r="E82" s="29"/>
      <c r="F82" s="29"/>
      <c r="G82" s="29"/>
      <c r="H82" s="29"/>
      <c r="I82" s="29"/>
      <c r="J82" s="29"/>
    </row>
    <row r="83" spans="1:10" x14ac:dyDescent="0.25">
      <c r="A83" s="49" t="s">
        <v>86</v>
      </c>
    </row>
    <row r="84" spans="1:10" x14ac:dyDescent="0.25">
      <c r="A84" s="34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34" t="s">
        <v>87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15.75" customHeight="1" x14ac:dyDescent="0.25">
      <c r="A86" s="34" t="s">
        <v>85</v>
      </c>
      <c r="B86" s="2"/>
      <c r="C86" s="2"/>
      <c r="D86" s="2"/>
      <c r="E86" s="2"/>
      <c r="F86" s="2"/>
      <c r="G86" s="2"/>
      <c r="H86" s="2"/>
      <c r="I86" s="2"/>
      <c r="J86" s="2"/>
    </row>
    <row r="87" spans="1:10" ht="20.25" customHeight="1" x14ac:dyDescent="0.25">
      <c r="A87" s="1" t="s">
        <v>88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ht="70.5" customHeight="1" x14ac:dyDescent="0.25">
      <c r="A88" s="34" t="s">
        <v>89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ht="41.25" customHeight="1" x14ac:dyDescent="0.25">
      <c r="A89" s="34" t="s">
        <v>90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ht="30" customHeight="1" x14ac:dyDescent="0.25">
      <c r="A90" s="34" t="s">
        <v>91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ht="117.75" customHeight="1" x14ac:dyDescent="0.25">
      <c r="A91" s="34" t="s">
        <v>92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ht="30" customHeight="1" x14ac:dyDescent="0.25">
      <c r="A92" s="34" t="s">
        <v>93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19.5" customHeight="1" x14ac:dyDescent="0.25">
      <c r="A93" s="34" t="s">
        <v>94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 ht="53.25" customHeight="1" x14ac:dyDescent="0.25">
      <c r="A94" s="34" t="s">
        <v>95</v>
      </c>
      <c r="B94" s="2"/>
      <c r="C94" s="2"/>
      <c r="D94" s="2"/>
      <c r="E94" s="2"/>
      <c r="F94" s="2"/>
      <c r="G94" s="2"/>
      <c r="H94" s="2"/>
      <c r="I94" s="2"/>
      <c r="J94" s="2"/>
    </row>
  </sheetData>
  <autoFilter ref="A4:K78">
    <sortState ref="A5:K93">
      <sortCondition ref="E4:E78"/>
    </sortState>
  </autoFilter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A36" sqref="A36"/>
    </sheetView>
  </sheetViews>
  <sheetFormatPr defaultColWidth="11.42578125" defaultRowHeight="15" x14ac:dyDescent="0.25"/>
  <cols>
    <col min="1" max="1" width="50" customWidth="1"/>
    <col min="6" max="6" width="14.85546875" customWidth="1"/>
    <col min="7" max="7" width="18.28515625" customWidth="1"/>
    <col min="8" max="8" width="16.7109375" customWidth="1"/>
    <col min="9" max="9" width="18.28515625" customWidth="1"/>
    <col min="10" max="10" width="15.42578125" customWidth="1"/>
    <col min="11" max="11" width="16" customWidth="1"/>
    <col min="12" max="12" width="12.28515625" customWidth="1"/>
  </cols>
  <sheetData>
    <row r="1" spans="1:1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3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spans="1:14" ht="30" customHeight="1" x14ac:dyDescent="0.25">
      <c r="A4" s="4"/>
      <c r="B4" s="5" t="s">
        <v>98</v>
      </c>
      <c r="C4" s="5" t="s">
        <v>97</v>
      </c>
      <c r="D4" s="6" t="s">
        <v>2</v>
      </c>
      <c r="E4" s="7" t="s">
        <v>110</v>
      </c>
      <c r="F4" s="7" t="s">
        <v>115</v>
      </c>
      <c r="G4" s="7" t="s">
        <v>116</v>
      </c>
      <c r="H4" s="7" t="s">
        <v>111</v>
      </c>
      <c r="I4" s="7" t="s">
        <v>112</v>
      </c>
      <c r="J4" s="7" t="s">
        <v>113</v>
      </c>
      <c r="K4" s="7" t="s">
        <v>114</v>
      </c>
      <c r="L4" s="7" t="s">
        <v>105</v>
      </c>
      <c r="M4" s="7" t="s">
        <v>7</v>
      </c>
      <c r="N4" s="7" t="s">
        <v>8</v>
      </c>
    </row>
    <row r="5" spans="1:14" x14ac:dyDescent="0.25">
      <c r="A5" s="12" t="s">
        <v>9</v>
      </c>
      <c r="B5" s="13">
        <v>20058</v>
      </c>
      <c r="C5" s="14">
        <f>(0/B5*100)</f>
        <v>0</v>
      </c>
      <c r="D5" s="15">
        <v>20058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100</v>
      </c>
      <c r="M5" s="14">
        <v>0</v>
      </c>
      <c r="N5" s="14">
        <v>0</v>
      </c>
    </row>
    <row r="6" spans="1:14" x14ac:dyDescent="0.25">
      <c r="A6" s="12" t="s">
        <v>11</v>
      </c>
      <c r="B6" s="13">
        <v>6504</v>
      </c>
      <c r="C6" s="14">
        <f>(6370/B6*100)</f>
        <v>97.939729397293974</v>
      </c>
      <c r="D6" s="15">
        <v>134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100</v>
      </c>
      <c r="M6" s="14">
        <v>0</v>
      </c>
      <c r="N6" s="14">
        <v>0</v>
      </c>
    </row>
    <row r="7" spans="1:14" x14ac:dyDescent="0.25">
      <c r="A7" s="12" t="s">
        <v>12</v>
      </c>
      <c r="B7" s="13">
        <v>5456</v>
      </c>
      <c r="C7" s="14">
        <f t="shared" ref="C7:C30" si="0">(0/B7*100)</f>
        <v>0</v>
      </c>
      <c r="D7" s="15">
        <v>5456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100</v>
      </c>
      <c r="M7" s="14">
        <v>0</v>
      </c>
      <c r="N7" s="14">
        <v>0</v>
      </c>
    </row>
    <row r="8" spans="1:14" x14ac:dyDescent="0.25">
      <c r="A8" s="12" t="s">
        <v>13</v>
      </c>
      <c r="B8" s="13">
        <v>5895</v>
      </c>
      <c r="C8" s="14">
        <f t="shared" si="0"/>
        <v>0</v>
      </c>
      <c r="D8" s="15">
        <v>5895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100</v>
      </c>
      <c r="M8" s="14">
        <v>0</v>
      </c>
      <c r="N8" s="14">
        <v>0</v>
      </c>
    </row>
    <row r="9" spans="1:14" x14ac:dyDescent="0.25">
      <c r="A9" s="12" t="s">
        <v>14</v>
      </c>
      <c r="B9" s="13">
        <v>5712</v>
      </c>
      <c r="C9" s="14">
        <f t="shared" si="0"/>
        <v>0</v>
      </c>
      <c r="D9" s="15">
        <v>5712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100</v>
      </c>
      <c r="M9" s="14">
        <v>0</v>
      </c>
      <c r="N9" s="14">
        <v>0</v>
      </c>
    </row>
    <row r="10" spans="1:14" x14ac:dyDescent="0.25">
      <c r="A10" s="12" t="s">
        <v>15</v>
      </c>
      <c r="B10" s="13">
        <v>5519</v>
      </c>
      <c r="C10" s="14">
        <f t="shared" si="0"/>
        <v>0</v>
      </c>
      <c r="D10" s="15">
        <v>5519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100</v>
      </c>
      <c r="M10" s="14">
        <v>0</v>
      </c>
      <c r="N10" s="14">
        <v>0</v>
      </c>
    </row>
    <row r="11" spans="1:14" x14ac:dyDescent="0.25">
      <c r="A11" s="12" t="s">
        <v>16</v>
      </c>
      <c r="B11" s="13">
        <v>6349</v>
      </c>
      <c r="C11" s="14">
        <f t="shared" si="0"/>
        <v>0</v>
      </c>
      <c r="D11" s="15">
        <v>6349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100</v>
      </c>
      <c r="M11" s="14">
        <v>0</v>
      </c>
      <c r="N11" s="14">
        <v>0</v>
      </c>
    </row>
    <row r="12" spans="1:14" x14ac:dyDescent="0.25">
      <c r="A12" s="12" t="s">
        <v>17</v>
      </c>
      <c r="B12" s="13">
        <v>5571</v>
      </c>
      <c r="C12" s="14">
        <f t="shared" si="0"/>
        <v>0</v>
      </c>
      <c r="D12" s="15">
        <v>5571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100</v>
      </c>
      <c r="M12" s="14">
        <v>0</v>
      </c>
      <c r="N12" s="14">
        <v>0</v>
      </c>
    </row>
    <row r="13" spans="1:14" x14ac:dyDescent="0.25">
      <c r="A13" s="12" t="s">
        <v>18</v>
      </c>
      <c r="B13" s="13">
        <v>5316</v>
      </c>
      <c r="C13" s="14">
        <f t="shared" si="0"/>
        <v>0</v>
      </c>
      <c r="D13" s="15">
        <v>5316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100</v>
      </c>
      <c r="M13" s="14">
        <v>0</v>
      </c>
      <c r="N13" s="14">
        <v>0</v>
      </c>
    </row>
    <row r="14" spans="1:14" x14ac:dyDescent="0.25">
      <c r="A14" s="12" t="s">
        <v>19</v>
      </c>
      <c r="B14" s="13">
        <v>6513</v>
      </c>
      <c r="C14" s="14">
        <f t="shared" si="0"/>
        <v>0</v>
      </c>
      <c r="D14" s="15">
        <v>6513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100</v>
      </c>
      <c r="M14" s="14">
        <v>0</v>
      </c>
      <c r="N14" s="14">
        <v>0</v>
      </c>
    </row>
    <row r="15" spans="1:14" x14ac:dyDescent="0.25">
      <c r="A15" s="12" t="s">
        <v>20</v>
      </c>
      <c r="B15" s="13">
        <v>7267</v>
      </c>
      <c r="C15" s="14">
        <f t="shared" si="0"/>
        <v>0</v>
      </c>
      <c r="D15" s="15">
        <v>7267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100</v>
      </c>
      <c r="M15" s="14">
        <v>0</v>
      </c>
      <c r="N15" s="14">
        <v>0</v>
      </c>
    </row>
    <row r="16" spans="1:14" x14ac:dyDescent="0.25">
      <c r="A16" s="12" t="s">
        <v>21</v>
      </c>
      <c r="B16" s="13">
        <v>4826</v>
      </c>
      <c r="C16" s="14">
        <f t="shared" si="0"/>
        <v>0</v>
      </c>
      <c r="D16" s="15">
        <v>4826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100</v>
      </c>
      <c r="M16" s="14">
        <v>0</v>
      </c>
      <c r="N16" s="14">
        <v>0</v>
      </c>
    </row>
    <row r="17" spans="1:14" x14ac:dyDescent="0.25">
      <c r="A17" s="12" t="s">
        <v>22</v>
      </c>
      <c r="B17" s="13">
        <v>4546</v>
      </c>
      <c r="C17" s="14">
        <f t="shared" si="0"/>
        <v>0</v>
      </c>
      <c r="D17" s="15">
        <v>4546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100</v>
      </c>
      <c r="M17" s="14">
        <v>0</v>
      </c>
      <c r="N17" s="14">
        <v>0</v>
      </c>
    </row>
    <row r="18" spans="1:14" x14ac:dyDescent="0.25">
      <c r="A18" s="12" t="s">
        <v>23</v>
      </c>
      <c r="B18" s="13">
        <v>5324</v>
      </c>
      <c r="C18" s="14">
        <f t="shared" si="0"/>
        <v>0</v>
      </c>
      <c r="D18" s="15">
        <v>5324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100</v>
      </c>
      <c r="M18" s="14">
        <v>0</v>
      </c>
      <c r="N18" s="14">
        <v>0</v>
      </c>
    </row>
    <row r="19" spans="1:14" x14ac:dyDescent="0.25">
      <c r="A19" s="12" t="s">
        <v>24</v>
      </c>
      <c r="B19" s="13">
        <v>3634</v>
      </c>
      <c r="C19" s="14">
        <f t="shared" si="0"/>
        <v>0</v>
      </c>
      <c r="D19" s="15">
        <v>3634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100</v>
      </c>
      <c r="M19" s="14">
        <v>0</v>
      </c>
      <c r="N19" s="14">
        <v>0</v>
      </c>
    </row>
    <row r="20" spans="1:14" x14ac:dyDescent="0.25">
      <c r="A20" s="12" t="s">
        <v>25</v>
      </c>
      <c r="B20" s="13">
        <v>5325</v>
      </c>
      <c r="C20" s="14">
        <f t="shared" si="0"/>
        <v>0</v>
      </c>
      <c r="D20" s="15">
        <v>5325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100</v>
      </c>
      <c r="M20" s="14">
        <v>0</v>
      </c>
      <c r="N20" s="14">
        <v>0</v>
      </c>
    </row>
    <row r="21" spans="1:14" x14ac:dyDescent="0.25">
      <c r="A21" s="12" t="s">
        <v>26</v>
      </c>
      <c r="B21" s="13">
        <v>5665</v>
      </c>
      <c r="C21" s="14">
        <f t="shared" si="0"/>
        <v>0</v>
      </c>
      <c r="D21" s="15">
        <v>5665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100</v>
      </c>
      <c r="M21" s="14">
        <v>0</v>
      </c>
      <c r="N21" s="14">
        <v>0</v>
      </c>
    </row>
    <row r="22" spans="1:14" x14ac:dyDescent="0.25">
      <c r="A22" s="12" t="s">
        <v>27</v>
      </c>
      <c r="B22" s="13">
        <v>12083</v>
      </c>
      <c r="C22" s="14">
        <f t="shared" si="0"/>
        <v>0</v>
      </c>
      <c r="D22" s="15">
        <v>12083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100</v>
      </c>
      <c r="M22" s="14">
        <v>0</v>
      </c>
      <c r="N22" s="14">
        <v>0</v>
      </c>
    </row>
    <row r="23" spans="1:14" x14ac:dyDescent="0.25">
      <c r="A23" s="12" t="s">
        <v>28</v>
      </c>
      <c r="B23" s="13">
        <v>4876</v>
      </c>
      <c r="C23" s="14">
        <f t="shared" si="0"/>
        <v>0</v>
      </c>
      <c r="D23" s="15">
        <v>4876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100</v>
      </c>
      <c r="M23" s="14">
        <v>0</v>
      </c>
      <c r="N23" s="14">
        <v>0</v>
      </c>
    </row>
    <row r="24" spans="1:14" x14ac:dyDescent="0.25">
      <c r="A24" s="12" t="s">
        <v>29</v>
      </c>
      <c r="B24" s="13">
        <v>4692</v>
      </c>
      <c r="C24" s="14">
        <f t="shared" si="0"/>
        <v>0</v>
      </c>
      <c r="D24" s="15">
        <v>4692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100</v>
      </c>
      <c r="M24" s="14">
        <v>0</v>
      </c>
      <c r="N24" s="14">
        <v>0</v>
      </c>
    </row>
    <row r="25" spans="1:14" x14ac:dyDescent="0.25">
      <c r="A25" s="12" t="s">
        <v>30</v>
      </c>
      <c r="B25" s="13">
        <v>5375</v>
      </c>
      <c r="C25" s="14">
        <f t="shared" si="0"/>
        <v>0</v>
      </c>
      <c r="D25" s="15">
        <v>5375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100</v>
      </c>
      <c r="M25" s="14">
        <v>0</v>
      </c>
      <c r="N25" s="14">
        <v>0</v>
      </c>
    </row>
    <row r="26" spans="1:14" x14ac:dyDescent="0.25">
      <c r="A26" s="12" t="s">
        <v>31</v>
      </c>
      <c r="B26" s="13">
        <v>14167</v>
      </c>
      <c r="C26" s="14">
        <f t="shared" si="0"/>
        <v>0</v>
      </c>
      <c r="D26" s="15">
        <v>14167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100</v>
      </c>
      <c r="M26" s="14">
        <v>0</v>
      </c>
      <c r="N26" s="14">
        <v>0</v>
      </c>
    </row>
    <row r="27" spans="1:14" x14ac:dyDescent="0.25">
      <c r="A27" s="12" t="s">
        <v>32</v>
      </c>
      <c r="B27" s="13">
        <v>5826</v>
      </c>
      <c r="C27" s="14">
        <f t="shared" si="0"/>
        <v>0</v>
      </c>
      <c r="D27" s="15">
        <v>5826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100</v>
      </c>
      <c r="M27" s="14">
        <v>0</v>
      </c>
      <c r="N27" s="14">
        <v>0</v>
      </c>
    </row>
    <row r="28" spans="1:14" x14ac:dyDescent="0.25">
      <c r="A28" s="12" t="s">
        <v>33</v>
      </c>
      <c r="B28" s="13">
        <v>1657</v>
      </c>
      <c r="C28" s="14">
        <f t="shared" si="0"/>
        <v>0</v>
      </c>
      <c r="D28" s="15">
        <v>1657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100</v>
      </c>
      <c r="M28" s="14">
        <v>0</v>
      </c>
      <c r="N28" s="14">
        <v>0</v>
      </c>
    </row>
    <row r="29" spans="1:14" x14ac:dyDescent="0.25">
      <c r="A29" s="12" t="s">
        <v>34</v>
      </c>
      <c r="B29" s="13">
        <v>7841</v>
      </c>
      <c r="C29" s="14">
        <f t="shared" si="0"/>
        <v>0</v>
      </c>
      <c r="D29" s="15">
        <v>7841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100</v>
      </c>
      <c r="M29" s="14">
        <v>0</v>
      </c>
      <c r="N29" s="14">
        <v>0</v>
      </c>
    </row>
    <row r="30" spans="1:14" x14ac:dyDescent="0.25">
      <c r="A30" s="12" t="s">
        <v>35</v>
      </c>
      <c r="B30" s="36">
        <v>8861</v>
      </c>
      <c r="C30" s="37">
        <f t="shared" si="0"/>
        <v>0</v>
      </c>
      <c r="D30" s="15">
        <v>8861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100</v>
      </c>
      <c r="M30" s="37">
        <v>0</v>
      </c>
      <c r="N30" s="37">
        <v>0</v>
      </c>
    </row>
    <row r="31" spans="1:14" x14ac:dyDescent="0.25">
      <c r="A31" s="12" t="s">
        <v>47</v>
      </c>
      <c r="B31" s="13">
        <v>7161</v>
      </c>
      <c r="C31" s="14">
        <f>(312/B31*100)</f>
        <v>4.3569333891914539</v>
      </c>
      <c r="D31" s="15">
        <v>6849</v>
      </c>
      <c r="E31" s="14">
        <v>1.3202054700000001</v>
      </c>
      <c r="F31" s="14">
        <v>14.21064269</v>
      </c>
      <c r="G31" s="14">
        <v>18.346439499999999</v>
      </c>
      <c r="H31" s="14">
        <v>22.256680920000001</v>
      </c>
      <c r="I31" s="14">
        <v>19.948565930000001</v>
      </c>
      <c r="J31" s="14">
        <v>11.46663865</v>
      </c>
      <c r="K31" s="14">
        <v>5.4269868700000004</v>
      </c>
      <c r="L31" s="14">
        <v>4.1878254200000002</v>
      </c>
      <c r="M31" s="14">
        <v>0</v>
      </c>
      <c r="N31" s="14">
        <v>2.4259912099999998</v>
      </c>
    </row>
    <row r="32" spans="1:14" x14ac:dyDescent="0.25">
      <c r="A32" s="20" t="s">
        <v>68</v>
      </c>
      <c r="B32" s="21">
        <v>5458</v>
      </c>
      <c r="C32" s="22">
        <f>(235/B32*100)</f>
        <v>4.3056064492488089</v>
      </c>
      <c r="D32" s="23">
        <v>5223</v>
      </c>
      <c r="E32" s="22">
        <v>4.6753547099999997</v>
      </c>
      <c r="F32" s="22">
        <v>19.179612729999999</v>
      </c>
      <c r="G32" s="22">
        <v>21.884650799999999</v>
      </c>
      <c r="H32" s="22">
        <v>17.906581070000001</v>
      </c>
      <c r="I32" s="22">
        <v>17.204505139999998</v>
      </c>
      <c r="J32" s="22">
        <v>8.4181054599999996</v>
      </c>
      <c r="K32" s="22">
        <v>5.8792319500000003</v>
      </c>
      <c r="L32" s="22">
        <v>0</v>
      </c>
      <c r="M32" s="22">
        <v>0</v>
      </c>
      <c r="N32" s="22">
        <v>3.5242919399999999</v>
      </c>
    </row>
    <row r="33" spans="1:14" x14ac:dyDescent="0.25">
      <c r="A33" s="12" t="s">
        <v>81</v>
      </c>
      <c r="B33" s="13">
        <v>14530</v>
      </c>
      <c r="C33" s="14">
        <f>(1117/B33*100)</f>
        <v>7.6875430144528565</v>
      </c>
      <c r="D33" s="15">
        <v>13413</v>
      </c>
      <c r="E33" s="14">
        <v>5.7717388200000004</v>
      </c>
      <c r="F33" s="14">
        <v>17.810877399999999</v>
      </c>
      <c r="G33" s="14">
        <v>19.17780338</v>
      </c>
      <c r="H33" s="14">
        <v>21.093500070000001</v>
      </c>
      <c r="I33" s="14">
        <v>18.23366682</v>
      </c>
      <c r="J33" s="14">
        <v>9.3631494699999998</v>
      </c>
      <c r="K33" s="14">
        <v>4.0848012000000002</v>
      </c>
      <c r="L33" s="14">
        <v>0</v>
      </c>
      <c r="M33" s="14">
        <v>0</v>
      </c>
      <c r="N33" s="14">
        <v>3.5809272600000002</v>
      </c>
    </row>
    <row r="34" spans="1:14" x14ac:dyDescent="0.25">
      <c r="A34" s="12" t="s">
        <v>79</v>
      </c>
      <c r="B34" s="13">
        <v>5882</v>
      </c>
      <c r="C34" s="14">
        <f>(138/B34*100)</f>
        <v>2.3461407684461069</v>
      </c>
      <c r="D34" s="15">
        <v>5744</v>
      </c>
      <c r="E34" s="14">
        <v>6.4198909999999998</v>
      </c>
      <c r="F34" s="14">
        <v>35.971948349999998</v>
      </c>
      <c r="G34" s="14">
        <v>25.19463434</v>
      </c>
      <c r="H34" s="14">
        <v>13.64231438</v>
      </c>
      <c r="I34" s="14">
        <v>8.5306014599999997</v>
      </c>
      <c r="J34" s="14">
        <v>4.0147180000000002</v>
      </c>
      <c r="K34" s="14">
        <v>2.9291399199999999</v>
      </c>
      <c r="L34" s="14">
        <v>1.0274732499999999</v>
      </c>
      <c r="M34" s="14">
        <v>0</v>
      </c>
      <c r="N34" s="14">
        <v>1.3995068100000001</v>
      </c>
    </row>
    <row r="35" spans="1:14" x14ac:dyDescent="0.25">
      <c r="A35" s="12" t="s">
        <v>83</v>
      </c>
      <c r="B35" s="13">
        <v>5385</v>
      </c>
      <c r="C35" s="14">
        <f>(36/B35*100)</f>
        <v>0.66852367688022285</v>
      </c>
      <c r="D35" s="15">
        <v>5349</v>
      </c>
      <c r="E35" s="14">
        <v>6.5293832299999996</v>
      </c>
      <c r="F35" s="14">
        <v>27.548972639999999</v>
      </c>
      <c r="G35" s="14">
        <v>22.317004959999998</v>
      </c>
      <c r="H35" s="14">
        <v>17.739034749999998</v>
      </c>
      <c r="I35" s="14">
        <v>11.3926584</v>
      </c>
      <c r="J35" s="14">
        <v>5.9470570499999997</v>
      </c>
      <c r="K35" s="14">
        <v>4.6885977399999996</v>
      </c>
      <c r="L35" s="14">
        <v>2.7692234299999998</v>
      </c>
      <c r="M35" s="14">
        <v>0</v>
      </c>
      <c r="N35" s="14">
        <v>0.90975258999999997</v>
      </c>
    </row>
    <row r="36" spans="1:14" x14ac:dyDescent="0.25">
      <c r="A36" s="12" t="s">
        <v>80</v>
      </c>
      <c r="B36" s="13">
        <v>14157</v>
      </c>
      <c r="C36" s="14">
        <f>(5669/B36*100)</f>
        <v>40.043794589249131</v>
      </c>
      <c r="D36" s="15">
        <v>8488</v>
      </c>
      <c r="E36" s="14">
        <v>8.1213827100000007</v>
      </c>
      <c r="F36" s="14">
        <v>26.932946640000001</v>
      </c>
      <c r="G36" s="14">
        <v>23.975349399999999</v>
      </c>
      <c r="H36" s="14">
        <v>16.567580370000002</v>
      </c>
      <c r="I36" s="14">
        <v>6.96083768</v>
      </c>
      <c r="J36" s="14">
        <v>2.34918337</v>
      </c>
      <c r="K36" s="14">
        <v>3.1884766999999998</v>
      </c>
      <c r="L36" s="14">
        <v>8.9956502799999996</v>
      </c>
      <c r="M36" s="14">
        <v>0</v>
      </c>
      <c r="N36" s="14">
        <v>2.4065906400000001</v>
      </c>
    </row>
    <row r="37" spans="1:14" x14ac:dyDescent="0.25">
      <c r="A37" s="12" t="s">
        <v>82</v>
      </c>
      <c r="B37" s="13">
        <v>4520</v>
      </c>
      <c r="C37" s="14">
        <f>(527/B37*100)</f>
        <v>11.659292035398231</v>
      </c>
      <c r="D37" s="15">
        <v>3993</v>
      </c>
      <c r="E37" s="14">
        <v>8.9193709299999995</v>
      </c>
      <c r="F37" s="14">
        <v>27.263143700000001</v>
      </c>
      <c r="G37" s="14">
        <v>22.166061719999998</v>
      </c>
      <c r="H37" s="14">
        <v>17.973366110000001</v>
      </c>
      <c r="I37" s="14">
        <v>10.760007849999999</v>
      </c>
      <c r="J37" s="14">
        <v>5.0738057300000001</v>
      </c>
      <c r="K37" s="14">
        <v>4.0761032400000001</v>
      </c>
      <c r="L37" s="14">
        <v>0</v>
      </c>
      <c r="M37" s="14">
        <v>0</v>
      </c>
      <c r="N37" s="14">
        <v>2.6251609500000002</v>
      </c>
    </row>
    <row r="38" spans="1:14" x14ac:dyDescent="0.25">
      <c r="A38" s="12" t="s">
        <v>78</v>
      </c>
      <c r="B38" s="13">
        <v>3371</v>
      </c>
      <c r="C38" s="14">
        <f>(81/B38*100)</f>
        <v>2.4028478196380898</v>
      </c>
      <c r="D38" s="15">
        <v>3290</v>
      </c>
      <c r="E38" s="14">
        <v>10.33683759</v>
      </c>
      <c r="F38" s="14">
        <v>35.713292010000004</v>
      </c>
      <c r="G38" s="14">
        <v>19.566024460000001</v>
      </c>
      <c r="H38" s="14">
        <v>11.28249664</v>
      </c>
      <c r="I38" s="14">
        <v>10.79535933</v>
      </c>
      <c r="J38" s="14">
        <v>5.5043485900000002</v>
      </c>
      <c r="K38" s="14">
        <v>4.6194045399999997</v>
      </c>
      <c r="L38" s="14">
        <v>0</v>
      </c>
      <c r="M38" s="14">
        <v>0</v>
      </c>
      <c r="N38" s="14">
        <v>1.79439522</v>
      </c>
    </row>
    <row r="39" spans="1:14" s="24" customFormat="1" x14ac:dyDescent="0.25">
      <c r="A39" s="12" t="s">
        <v>53</v>
      </c>
      <c r="B39" s="13">
        <v>5587</v>
      </c>
      <c r="C39" s="14">
        <f>(191/B39*100)</f>
        <v>3.4186504385179881</v>
      </c>
      <c r="D39" s="15">
        <v>5396</v>
      </c>
      <c r="E39" s="14">
        <v>13.194995649999999</v>
      </c>
      <c r="F39" s="14">
        <v>28.493866870000002</v>
      </c>
      <c r="G39" s="14">
        <v>17.941287490000001</v>
      </c>
      <c r="H39" s="14">
        <v>14.123866919999999</v>
      </c>
      <c r="I39" s="14">
        <v>12.241832759999999</v>
      </c>
      <c r="J39" s="14">
        <v>6.64789326</v>
      </c>
      <c r="K39" s="14">
        <v>6.0192186599999999</v>
      </c>
      <c r="L39" s="14">
        <v>0</v>
      </c>
      <c r="M39" s="14">
        <v>0</v>
      </c>
      <c r="N39" s="14">
        <v>0.53522241000000004</v>
      </c>
    </row>
    <row r="40" spans="1:14" x14ac:dyDescent="0.25">
      <c r="A40" s="12" t="s">
        <v>77</v>
      </c>
      <c r="B40" s="13">
        <v>8249</v>
      </c>
      <c r="C40" s="14">
        <f>(230/B40*100)</f>
        <v>2.7882167535458842</v>
      </c>
      <c r="D40" s="15">
        <v>8019</v>
      </c>
      <c r="E40" s="14">
        <v>13.85209</v>
      </c>
      <c r="F40" s="14">
        <v>21.654246789999998</v>
      </c>
      <c r="G40" s="14">
        <v>17.415219579999999</v>
      </c>
      <c r="H40" s="14">
        <v>26.01915567</v>
      </c>
      <c r="I40" s="14">
        <v>8.5658697000000004</v>
      </c>
      <c r="J40" s="14">
        <v>4.8036857499999996</v>
      </c>
      <c r="K40" s="14">
        <v>4.1985131999999998</v>
      </c>
      <c r="L40" s="14">
        <v>0</v>
      </c>
      <c r="M40" s="14">
        <v>0</v>
      </c>
      <c r="N40" s="14">
        <v>0.59026811000000001</v>
      </c>
    </row>
    <row r="41" spans="1:14" x14ac:dyDescent="0.25">
      <c r="A41" s="12" t="s">
        <v>71</v>
      </c>
      <c r="B41" s="13">
        <v>5928</v>
      </c>
      <c r="C41" s="14">
        <f>(134/B41*100)</f>
        <v>2.260458839406208</v>
      </c>
      <c r="D41" s="15">
        <v>5794</v>
      </c>
      <c r="E41" s="14">
        <v>15.577496310000001</v>
      </c>
      <c r="F41" s="14">
        <v>24.163483339999999</v>
      </c>
      <c r="G41" s="14">
        <v>15.402953139999999</v>
      </c>
      <c r="H41" s="14">
        <v>12.863916290000001</v>
      </c>
      <c r="I41" s="14">
        <v>8.6091931000000006</v>
      </c>
      <c r="J41" s="14">
        <v>4.7186674899999996</v>
      </c>
      <c r="K41" s="14">
        <v>9.9999106199999996</v>
      </c>
      <c r="L41" s="14">
        <v>0</v>
      </c>
      <c r="M41" s="14">
        <v>0</v>
      </c>
      <c r="N41" s="14">
        <v>6.4818213499999997</v>
      </c>
    </row>
    <row r="42" spans="1:14" s="24" customFormat="1" x14ac:dyDescent="0.25">
      <c r="A42" s="12" t="s">
        <v>76</v>
      </c>
      <c r="B42" s="13">
        <v>7007</v>
      </c>
      <c r="C42" s="14">
        <f>(138/B42*100)</f>
        <v>1.969459112316255</v>
      </c>
      <c r="D42" s="15">
        <v>6869</v>
      </c>
      <c r="E42" s="14">
        <v>18.02262086</v>
      </c>
      <c r="F42" s="14">
        <v>31.621114540000001</v>
      </c>
      <c r="G42" s="14">
        <v>15.549401230000001</v>
      </c>
      <c r="H42" s="14">
        <v>12.62064363</v>
      </c>
      <c r="I42" s="14">
        <v>9.4521979999999992</v>
      </c>
      <c r="J42" s="14">
        <v>4.13237729</v>
      </c>
      <c r="K42" s="14">
        <v>5.0535857399999999</v>
      </c>
      <c r="L42" s="14">
        <v>0.48175768000000002</v>
      </c>
      <c r="M42" s="14">
        <v>0</v>
      </c>
      <c r="N42" s="14">
        <v>2.41714575</v>
      </c>
    </row>
    <row r="43" spans="1:14" x14ac:dyDescent="0.25">
      <c r="A43" s="12" t="s">
        <v>67</v>
      </c>
      <c r="B43" s="13">
        <v>6406</v>
      </c>
      <c r="C43" s="14">
        <f>(69/B43*100)</f>
        <v>1.0771152044957852</v>
      </c>
      <c r="D43" s="15">
        <v>6337</v>
      </c>
      <c r="E43" s="14">
        <v>18.342268199999999</v>
      </c>
      <c r="F43" s="14">
        <v>37.088897420000002</v>
      </c>
      <c r="G43" s="14">
        <v>16.614018770000001</v>
      </c>
      <c r="H43" s="14">
        <v>12.115872169999999</v>
      </c>
      <c r="I43" s="14">
        <v>6.3993371799999998</v>
      </c>
      <c r="J43" s="14">
        <v>2.6352580200000002</v>
      </c>
      <c r="K43" s="14">
        <v>3.7512037899999999</v>
      </c>
      <c r="L43" s="14">
        <v>1.0400965499999999</v>
      </c>
      <c r="M43" s="14">
        <v>0</v>
      </c>
      <c r="N43" s="14">
        <v>1.32018423</v>
      </c>
    </row>
    <row r="44" spans="1:14" x14ac:dyDescent="0.25">
      <c r="A44" s="12" t="s">
        <v>73</v>
      </c>
      <c r="B44" s="13">
        <v>6350</v>
      </c>
      <c r="C44" s="14">
        <f>(85/B44*100)</f>
        <v>1.3385826771653544</v>
      </c>
      <c r="D44" s="15">
        <v>6265</v>
      </c>
      <c r="E44" s="14">
        <v>19.024090040000001</v>
      </c>
      <c r="F44" s="14">
        <v>27.164045680000001</v>
      </c>
      <c r="G44" s="14">
        <v>15.30598571</v>
      </c>
      <c r="H44" s="14">
        <v>11.01282063</v>
      </c>
      <c r="I44" s="14">
        <v>7.6982852700000004</v>
      </c>
      <c r="J44" s="14">
        <v>5.2845710800000001</v>
      </c>
      <c r="K44" s="14">
        <v>8.2121172900000001</v>
      </c>
      <c r="L44" s="14">
        <v>2.5793972900000002</v>
      </c>
      <c r="M44" s="14">
        <v>0</v>
      </c>
      <c r="N44" s="14">
        <v>2.0644493599999998</v>
      </c>
    </row>
    <row r="45" spans="1:14" x14ac:dyDescent="0.25">
      <c r="A45" s="12" t="s">
        <v>59</v>
      </c>
      <c r="B45" s="13">
        <v>7325</v>
      </c>
      <c r="C45" s="14">
        <f>(230/B45*100)</f>
        <v>3.1399317406143346</v>
      </c>
      <c r="D45" s="15">
        <v>7095</v>
      </c>
      <c r="E45" s="14">
        <v>19.317711020000001</v>
      </c>
      <c r="F45" s="14">
        <v>31.28267761</v>
      </c>
      <c r="G45" s="14">
        <v>14.90861308</v>
      </c>
      <c r="H45" s="14">
        <v>11.970588859999999</v>
      </c>
      <c r="I45" s="14">
        <v>9.5686832499999994</v>
      </c>
      <c r="J45" s="14">
        <v>5.5314683999999996</v>
      </c>
      <c r="K45" s="14">
        <v>5.5236777300000002</v>
      </c>
      <c r="L45" s="14">
        <v>0</v>
      </c>
      <c r="M45" s="14">
        <v>0</v>
      </c>
      <c r="N45" s="14">
        <v>1.46208768</v>
      </c>
    </row>
    <row r="46" spans="1:14" x14ac:dyDescent="0.25">
      <c r="A46" s="42" t="s">
        <v>101</v>
      </c>
      <c r="B46" s="43">
        <v>7103</v>
      </c>
      <c r="C46" s="44">
        <v>6.16</v>
      </c>
      <c r="D46" s="45">
        <v>6599</v>
      </c>
      <c r="E46" s="44">
        <v>20.28</v>
      </c>
      <c r="F46" s="44">
        <v>23.35</v>
      </c>
      <c r="G46" s="44">
        <v>13.74</v>
      </c>
      <c r="H46" s="44">
        <v>10.19</v>
      </c>
      <c r="I46" s="44">
        <v>7.09</v>
      </c>
      <c r="J46" s="44">
        <v>3.74</v>
      </c>
      <c r="K46" s="44">
        <v>3.74</v>
      </c>
      <c r="L46" s="44">
        <v>15.34</v>
      </c>
      <c r="M46" s="44">
        <v>0</v>
      </c>
      <c r="N46" s="44">
        <v>1.76</v>
      </c>
    </row>
    <row r="47" spans="1:14" x14ac:dyDescent="0.25">
      <c r="A47" s="12" t="s">
        <v>74</v>
      </c>
      <c r="B47" s="13">
        <v>6894</v>
      </c>
      <c r="C47" s="14">
        <f>(125/B47*100)</f>
        <v>1.8131708732230924</v>
      </c>
      <c r="D47" s="15">
        <v>6769</v>
      </c>
      <c r="E47" s="14">
        <v>22.201828769999999</v>
      </c>
      <c r="F47" s="14">
        <v>28.577635730000001</v>
      </c>
      <c r="G47" s="14">
        <v>13.006601829999999</v>
      </c>
      <c r="H47" s="14">
        <v>10.15790844</v>
      </c>
      <c r="I47" s="14">
        <v>8.5973420399999991</v>
      </c>
      <c r="J47" s="14">
        <v>5.86735367</v>
      </c>
      <c r="K47" s="14">
        <v>6.98805196</v>
      </c>
      <c r="L47" s="14">
        <v>2.3745017700000002</v>
      </c>
      <c r="M47" s="14">
        <v>0</v>
      </c>
      <c r="N47" s="14">
        <v>1.7104138600000001</v>
      </c>
    </row>
    <row r="48" spans="1:14" x14ac:dyDescent="0.25">
      <c r="A48" s="12" t="s">
        <v>39</v>
      </c>
      <c r="B48" s="13">
        <v>6866</v>
      </c>
      <c r="C48" s="14">
        <f>(115/B48*100)</f>
        <v>1.6749198951354503</v>
      </c>
      <c r="D48" s="15">
        <v>6751</v>
      </c>
      <c r="E48" s="14">
        <v>22.659485159999999</v>
      </c>
      <c r="F48" s="14">
        <v>17.88867312</v>
      </c>
      <c r="G48" s="14">
        <v>9.7167186300000008</v>
      </c>
      <c r="H48" s="14">
        <v>9.64142017</v>
      </c>
      <c r="I48" s="14">
        <v>7.5888264899999998</v>
      </c>
      <c r="J48" s="14">
        <v>4.9493433400000004</v>
      </c>
      <c r="K48" s="14">
        <v>8.8349098900000005</v>
      </c>
      <c r="L48" s="14">
        <v>10.579114540000001</v>
      </c>
      <c r="M48" s="14">
        <v>0</v>
      </c>
      <c r="N48" s="14">
        <v>7.3653668100000003</v>
      </c>
    </row>
    <row r="49" spans="1:14" x14ac:dyDescent="0.25">
      <c r="A49" s="12" t="s">
        <v>41</v>
      </c>
      <c r="B49" s="13">
        <v>6598</v>
      </c>
      <c r="C49" s="14">
        <f>(100/B49*100)</f>
        <v>1.515610791148833</v>
      </c>
      <c r="D49" s="15">
        <v>6498</v>
      </c>
      <c r="E49" s="14">
        <v>22.907774199999999</v>
      </c>
      <c r="F49" s="14">
        <v>25.813431420000001</v>
      </c>
      <c r="G49" s="14">
        <v>11.07405707</v>
      </c>
      <c r="H49" s="14">
        <v>9.6561872100000006</v>
      </c>
      <c r="I49" s="14">
        <v>5.9948088799999999</v>
      </c>
      <c r="J49" s="14">
        <v>3.1896985</v>
      </c>
      <c r="K49" s="14">
        <v>4.2683594300000003</v>
      </c>
      <c r="L49" s="14">
        <v>10.384328229999999</v>
      </c>
      <c r="M49" s="14">
        <v>0</v>
      </c>
      <c r="N49" s="14">
        <v>3.8440717800000002</v>
      </c>
    </row>
    <row r="50" spans="1:14" x14ac:dyDescent="0.25">
      <c r="A50" s="12" t="s">
        <v>44</v>
      </c>
      <c r="B50" s="13">
        <v>4869</v>
      </c>
      <c r="C50" s="14">
        <f>(99/B50*100)</f>
        <v>2.033271719038817</v>
      </c>
      <c r="D50" s="15">
        <v>4770</v>
      </c>
      <c r="E50" s="14">
        <v>23.304695590000001</v>
      </c>
      <c r="F50" s="14">
        <v>35.939726540000002</v>
      </c>
      <c r="G50" s="14">
        <v>16.35648754</v>
      </c>
      <c r="H50" s="14">
        <v>10.880949530000001</v>
      </c>
      <c r="I50" s="14">
        <v>6.4557070599999999</v>
      </c>
      <c r="J50" s="14">
        <v>2.8159657400000002</v>
      </c>
      <c r="K50" s="14">
        <v>3.56035769</v>
      </c>
      <c r="L50" s="14">
        <v>0</v>
      </c>
      <c r="M50" s="14">
        <v>0</v>
      </c>
      <c r="N50" s="14">
        <v>0.68611031</v>
      </c>
    </row>
    <row r="51" spans="1:14" x14ac:dyDescent="0.25">
      <c r="A51" s="12" t="s">
        <v>66</v>
      </c>
      <c r="B51" s="13">
        <v>6036</v>
      </c>
      <c r="C51" s="14">
        <f>(223/B51*100)</f>
        <v>3.6944996686547382</v>
      </c>
      <c r="D51" s="15">
        <v>5813</v>
      </c>
      <c r="E51" s="14">
        <v>23.74569735</v>
      </c>
      <c r="F51" s="14">
        <v>27.996935239999999</v>
      </c>
      <c r="G51" s="14">
        <v>13.14113976</v>
      </c>
      <c r="H51" s="14">
        <v>11.214053399999999</v>
      </c>
      <c r="I51" s="14">
        <v>8.3164517199999999</v>
      </c>
      <c r="J51" s="14">
        <v>5.6276750299999998</v>
      </c>
      <c r="K51" s="14">
        <v>6.97439666</v>
      </c>
      <c r="L51" s="14">
        <v>0</v>
      </c>
      <c r="M51" s="14">
        <v>0</v>
      </c>
      <c r="N51" s="14">
        <v>1.8795894099999999</v>
      </c>
    </row>
    <row r="52" spans="1:14" x14ac:dyDescent="0.25">
      <c r="A52" s="12" t="s">
        <v>72</v>
      </c>
      <c r="B52" s="13">
        <v>5860</v>
      </c>
      <c r="C52" s="14">
        <f>(63/B52*100)</f>
        <v>1.0750853242320819</v>
      </c>
      <c r="D52" s="15">
        <v>5797</v>
      </c>
      <c r="E52" s="14">
        <v>26.332730659999999</v>
      </c>
      <c r="F52" s="14">
        <v>37.149820679999998</v>
      </c>
      <c r="G52" s="14">
        <v>14.08369647</v>
      </c>
      <c r="H52" s="14">
        <v>8.8840391200000006</v>
      </c>
      <c r="I52" s="14">
        <v>5.0935972300000003</v>
      </c>
      <c r="J52" s="14">
        <v>2.2947789300000001</v>
      </c>
      <c r="K52" s="14">
        <v>2.46756983</v>
      </c>
      <c r="L52" s="14">
        <v>0</v>
      </c>
      <c r="M52" s="14">
        <v>0</v>
      </c>
      <c r="N52" s="14">
        <v>2.6924516000000001</v>
      </c>
    </row>
    <row r="53" spans="1:14" x14ac:dyDescent="0.25">
      <c r="A53" s="12" t="s">
        <v>54</v>
      </c>
      <c r="B53" s="13">
        <v>5809</v>
      </c>
      <c r="C53" s="14">
        <f>(118/B53*100)</f>
        <v>2.0313306937510758</v>
      </c>
      <c r="D53" s="15">
        <v>5691</v>
      </c>
      <c r="E53" s="14">
        <v>26.394590770000001</v>
      </c>
      <c r="F53" s="14">
        <v>33.553193610000001</v>
      </c>
      <c r="G53" s="14">
        <v>12.912139099999999</v>
      </c>
      <c r="H53" s="14">
        <v>9.2647167699999997</v>
      </c>
      <c r="I53" s="14">
        <v>6.58422602</v>
      </c>
      <c r="J53" s="14">
        <v>4.2707232299999998</v>
      </c>
      <c r="K53" s="14">
        <v>4.8819183300000004</v>
      </c>
      <c r="L53" s="14">
        <v>0</v>
      </c>
      <c r="M53" s="14">
        <v>0</v>
      </c>
      <c r="N53" s="14">
        <v>1.6248394399999999</v>
      </c>
    </row>
    <row r="54" spans="1:14" x14ac:dyDescent="0.25">
      <c r="A54" s="12" t="s">
        <v>58</v>
      </c>
      <c r="B54" s="13">
        <v>6115</v>
      </c>
      <c r="C54" s="14">
        <f>(112/B54*100)</f>
        <v>1.8315617334423546</v>
      </c>
      <c r="D54" s="15">
        <v>6003</v>
      </c>
      <c r="E54" s="14">
        <v>27.778588920000001</v>
      </c>
      <c r="F54" s="14">
        <v>28.949330740000001</v>
      </c>
      <c r="G54" s="14">
        <v>16.241270950000001</v>
      </c>
      <c r="H54" s="14">
        <v>12.02374966</v>
      </c>
      <c r="I54" s="14">
        <v>7.4806720100000001</v>
      </c>
      <c r="J54" s="14">
        <v>3.3225673499999999</v>
      </c>
      <c r="K54" s="14">
        <v>3.1790690100000001</v>
      </c>
      <c r="L54" s="14">
        <v>0</v>
      </c>
      <c r="M54" s="14">
        <v>0</v>
      </c>
      <c r="N54" s="14">
        <v>0.46548525000000002</v>
      </c>
    </row>
    <row r="55" spans="1:14" x14ac:dyDescent="0.25">
      <c r="A55" s="12" t="s">
        <v>40</v>
      </c>
      <c r="B55" s="13">
        <v>6062</v>
      </c>
      <c r="C55" s="14">
        <f>(274/B55*100)</f>
        <v>4.5199604091059058</v>
      </c>
      <c r="D55" s="15">
        <v>5788</v>
      </c>
      <c r="E55" s="14">
        <v>28.402050169999999</v>
      </c>
      <c r="F55" s="14">
        <v>22.802549540000001</v>
      </c>
      <c r="G55" s="14">
        <v>9.8223116699999995</v>
      </c>
      <c r="H55" s="14">
        <v>10.52467654</v>
      </c>
      <c r="I55" s="14">
        <v>7.5117516499999999</v>
      </c>
      <c r="J55" s="14">
        <v>5.2555863699999996</v>
      </c>
      <c r="K55" s="14">
        <v>8.9626594900000001</v>
      </c>
      <c r="L55" s="14">
        <v>0</v>
      </c>
      <c r="M55" s="14">
        <v>0</v>
      </c>
      <c r="N55" s="14">
        <v>5.5498456999999997</v>
      </c>
    </row>
    <row r="56" spans="1:14" x14ac:dyDescent="0.25">
      <c r="A56" s="12" t="s">
        <v>64</v>
      </c>
      <c r="B56" s="13">
        <v>5658</v>
      </c>
      <c r="C56" s="14">
        <f>(128/B56*100)</f>
        <v>2.2622834924001416</v>
      </c>
      <c r="D56" s="15">
        <v>5530</v>
      </c>
      <c r="E56" s="14">
        <v>28.518272440000001</v>
      </c>
      <c r="F56" s="14">
        <v>26.871056599999999</v>
      </c>
      <c r="G56" s="14">
        <v>13.391021200000001</v>
      </c>
      <c r="H56" s="14">
        <v>9.7728736099999995</v>
      </c>
      <c r="I56" s="14">
        <v>6.6529529500000004</v>
      </c>
      <c r="J56" s="14">
        <v>4.7702366100000004</v>
      </c>
      <c r="K56" s="14">
        <v>7.4557018700000004</v>
      </c>
      <c r="L56" s="14">
        <v>0</v>
      </c>
      <c r="M56" s="14">
        <v>0</v>
      </c>
      <c r="N56" s="14">
        <v>1.7334480299999999</v>
      </c>
    </row>
    <row r="57" spans="1:14" x14ac:dyDescent="0.25">
      <c r="A57" s="12" t="s">
        <v>63</v>
      </c>
      <c r="B57" s="13">
        <v>5299</v>
      </c>
      <c r="C57" s="14">
        <f>(168/B57*100)</f>
        <v>3.1704095112285335</v>
      </c>
      <c r="D57" s="15">
        <v>5131</v>
      </c>
      <c r="E57" s="14">
        <v>29.11891455</v>
      </c>
      <c r="F57" s="14">
        <v>27.03803521</v>
      </c>
      <c r="G57" s="14">
        <v>13.63865347</v>
      </c>
      <c r="H57" s="14">
        <v>8.9306551200000008</v>
      </c>
      <c r="I57" s="14">
        <v>7.16221657</v>
      </c>
      <c r="J57" s="14">
        <v>3.3264380299999998</v>
      </c>
      <c r="K57" s="14">
        <v>4.7856162600000003</v>
      </c>
      <c r="L57" s="14">
        <v>0</v>
      </c>
      <c r="M57" s="14">
        <v>0</v>
      </c>
      <c r="N57" s="14">
        <v>4.3570026999999998</v>
      </c>
    </row>
    <row r="58" spans="1:14" x14ac:dyDescent="0.25">
      <c r="A58" s="12" t="s">
        <v>70</v>
      </c>
      <c r="B58" s="13">
        <v>6108</v>
      </c>
      <c r="C58" s="14">
        <f>(254/B58*100)</f>
        <v>4.1584806810740016</v>
      </c>
      <c r="D58" s="15">
        <v>5854</v>
      </c>
      <c r="E58" s="14">
        <v>29.922802239999999</v>
      </c>
      <c r="F58" s="14">
        <v>35.076879599999998</v>
      </c>
      <c r="G58" s="14">
        <v>13.05589971</v>
      </c>
      <c r="H58" s="14">
        <v>8.2877729200000001</v>
      </c>
      <c r="I58" s="14">
        <v>4.4167630400000002</v>
      </c>
      <c r="J58" s="14">
        <v>2.0888502899999999</v>
      </c>
      <c r="K58" s="14">
        <v>2.4455891599999999</v>
      </c>
      <c r="L58" s="14">
        <v>0</v>
      </c>
      <c r="M58" s="14">
        <v>0</v>
      </c>
      <c r="N58" s="14">
        <v>3.9500346099999999</v>
      </c>
    </row>
    <row r="59" spans="1:14" x14ac:dyDescent="0.25">
      <c r="A59" s="12" t="s">
        <v>46</v>
      </c>
      <c r="B59" s="13">
        <v>4478</v>
      </c>
      <c r="C59" s="14">
        <f>(16/B59*100)</f>
        <v>0.3573023671281822</v>
      </c>
      <c r="D59" s="15">
        <v>4462</v>
      </c>
      <c r="E59" s="14">
        <v>30.428325099999999</v>
      </c>
      <c r="F59" s="14">
        <v>31.79508899</v>
      </c>
      <c r="G59" s="14">
        <v>12.930461490000001</v>
      </c>
      <c r="H59" s="14">
        <v>8.0779955700000006</v>
      </c>
      <c r="I59" s="14">
        <v>6.5597369299999997</v>
      </c>
      <c r="J59" s="14">
        <v>4.0824556999999997</v>
      </c>
      <c r="K59" s="14">
        <v>4.9626473500000001</v>
      </c>
      <c r="L59" s="14">
        <v>0</v>
      </c>
      <c r="M59" s="14">
        <v>0</v>
      </c>
      <c r="N59" s="14">
        <v>0.60582245000000001</v>
      </c>
    </row>
    <row r="60" spans="1:14" x14ac:dyDescent="0.25">
      <c r="A60" s="12" t="s">
        <v>65</v>
      </c>
      <c r="B60" s="13">
        <v>6525</v>
      </c>
      <c r="C60" s="14">
        <f>(259/B60*100)</f>
        <v>3.9693486590038316</v>
      </c>
      <c r="D60" s="15">
        <v>6266</v>
      </c>
      <c r="E60" s="14">
        <v>30.830088660000001</v>
      </c>
      <c r="F60" s="14">
        <v>36.872319930000003</v>
      </c>
      <c r="G60" s="14">
        <v>12.23001264</v>
      </c>
      <c r="H60" s="14">
        <v>7.1399331000000004</v>
      </c>
      <c r="I60" s="14">
        <v>4.4957356400000004</v>
      </c>
      <c r="J60" s="14">
        <v>2.3234983699999998</v>
      </c>
      <c r="K60" s="14">
        <v>2.2755903399999999</v>
      </c>
      <c r="L60" s="14">
        <v>0</v>
      </c>
      <c r="M60" s="14">
        <v>0</v>
      </c>
      <c r="N60" s="14">
        <v>2.1368326500000001</v>
      </c>
    </row>
    <row r="61" spans="1:14" x14ac:dyDescent="0.25">
      <c r="A61" s="12" t="s">
        <v>62</v>
      </c>
      <c r="B61" s="13">
        <v>6736</v>
      </c>
      <c r="C61" s="14">
        <f>(47/B61*100)</f>
        <v>0.69774346793349162</v>
      </c>
      <c r="D61" s="15">
        <v>6689</v>
      </c>
      <c r="E61" s="14">
        <v>31.558657530000001</v>
      </c>
      <c r="F61" s="14">
        <v>23.629289629999999</v>
      </c>
      <c r="G61" s="14">
        <v>19.878378699999999</v>
      </c>
      <c r="H61" s="14">
        <v>11.420906889999999</v>
      </c>
      <c r="I61" s="14">
        <v>5.8630809199999998</v>
      </c>
      <c r="J61" s="14">
        <v>3.5977316799999999</v>
      </c>
      <c r="K61" s="14">
        <v>2.31957236</v>
      </c>
      <c r="L61" s="14">
        <v>0</v>
      </c>
      <c r="M61" s="14">
        <v>0</v>
      </c>
      <c r="N61" s="14">
        <v>1.20115817</v>
      </c>
    </row>
    <row r="62" spans="1:14" x14ac:dyDescent="0.25">
      <c r="A62" s="20" t="s">
        <v>52</v>
      </c>
      <c r="B62" s="21">
        <v>7053</v>
      </c>
      <c r="C62" s="22">
        <f>(111/B62*100)</f>
        <v>1.5737983836665248</v>
      </c>
      <c r="D62" s="23">
        <v>6942</v>
      </c>
      <c r="E62" s="22">
        <v>31.734099310000001</v>
      </c>
      <c r="F62" s="22">
        <v>21.025469699999999</v>
      </c>
      <c r="G62" s="22">
        <v>11.15429544</v>
      </c>
      <c r="H62" s="22">
        <v>11.22168724</v>
      </c>
      <c r="I62" s="22">
        <v>6.70241241</v>
      </c>
      <c r="J62" s="22">
        <v>4.7165334200000002</v>
      </c>
      <c r="K62" s="22">
        <v>9.3743020900000005</v>
      </c>
      <c r="L62" s="22">
        <v>0</v>
      </c>
      <c r="M62" s="22">
        <v>0</v>
      </c>
      <c r="N62" s="22">
        <v>3.42365225</v>
      </c>
    </row>
    <row r="63" spans="1:14" x14ac:dyDescent="0.25">
      <c r="A63" s="12" t="s">
        <v>56</v>
      </c>
      <c r="B63" s="13">
        <v>11795</v>
      </c>
      <c r="C63" s="14">
        <f>(1018/B63*100)</f>
        <v>8.630775752437474</v>
      </c>
      <c r="D63" s="15">
        <v>10777</v>
      </c>
      <c r="E63" s="14">
        <v>32.356940440000002</v>
      </c>
      <c r="F63" s="14">
        <v>20.934819260000001</v>
      </c>
      <c r="G63" s="14">
        <v>11.76135071</v>
      </c>
      <c r="H63" s="14">
        <v>13.409020330000001</v>
      </c>
      <c r="I63" s="14">
        <v>6.6293826100000004</v>
      </c>
      <c r="J63" s="14">
        <v>4.1137126799999999</v>
      </c>
      <c r="K63" s="14">
        <v>5.3270037400000003</v>
      </c>
      <c r="L63" s="14">
        <v>0</v>
      </c>
      <c r="M63" s="14">
        <v>0</v>
      </c>
      <c r="N63" s="14">
        <v>3.1575450900000002</v>
      </c>
    </row>
    <row r="64" spans="1:14" x14ac:dyDescent="0.25">
      <c r="A64" s="12" t="s">
        <v>48</v>
      </c>
      <c r="B64" s="13">
        <v>11583</v>
      </c>
      <c r="C64" s="14">
        <f>(510/B64*100)</f>
        <v>4.4030044030044024</v>
      </c>
      <c r="D64" s="15">
        <v>11073</v>
      </c>
      <c r="E64" s="14">
        <v>33.116288920000002</v>
      </c>
      <c r="F64" s="14">
        <v>23.908023750000002</v>
      </c>
      <c r="G64" s="14">
        <v>12.66468631</v>
      </c>
      <c r="H64" s="14">
        <v>10.829919569999999</v>
      </c>
      <c r="I64" s="14">
        <v>6.9791444</v>
      </c>
      <c r="J64" s="14">
        <v>4.6346260099999999</v>
      </c>
      <c r="K64" s="14">
        <v>4.3946243999999997</v>
      </c>
      <c r="L64" s="14">
        <v>0</v>
      </c>
      <c r="M64" s="14">
        <v>0</v>
      </c>
      <c r="N64" s="14">
        <v>2.6756044000000001</v>
      </c>
    </row>
    <row r="65" spans="1:14" x14ac:dyDescent="0.25">
      <c r="A65" s="12" t="s">
        <v>61</v>
      </c>
      <c r="B65" s="13">
        <v>5532</v>
      </c>
      <c r="C65" s="14">
        <f>(38/B65*100)</f>
        <v>0.68691250903832246</v>
      </c>
      <c r="D65" s="15">
        <v>5494</v>
      </c>
      <c r="E65" s="14">
        <v>35.264483249999998</v>
      </c>
      <c r="F65" s="14">
        <v>22.843537829999999</v>
      </c>
      <c r="G65" s="14">
        <v>9.9735343400000005</v>
      </c>
      <c r="H65" s="14">
        <v>9.8981508500000004</v>
      </c>
      <c r="I65" s="14">
        <v>8.4888944399999993</v>
      </c>
      <c r="J65" s="14">
        <v>4.4203661299999997</v>
      </c>
      <c r="K65" s="14">
        <v>4.7291122100000003</v>
      </c>
      <c r="L65" s="14">
        <v>0</v>
      </c>
      <c r="M65" s="14">
        <v>0</v>
      </c>
      <c r="N65" s="14">
        <v>2.8566414400000002</v>
      </c>
    </row>
    <row r="66" spans="1:14" x14ac:dyDescent="0.25">
      <c r="A66" s="12" t="s">
        <v>55</v>
      </c>
      <c r="B66" s="13">
        <v>9651</v>
      </c>
      <c r="C66" s="14">
        <f>(534/B66*100)</f>
        <v>5.5331053776810695</v>
      </c>
      <c r="D66" s="15">
        <v>9117</v>
      </c>
      <c r="E66" s="14">
        <v>36.410773280000001</v>
      </c>
      <c r="F66" s="14">
        <v>24.08892822</v>
      </c>
      <c r="G66" s="14">
        <v>13.216533869999999</v>
      </c>
      <c r="H66" s="14">
        <v>9.0838123300000007</v>
      </c>
      <c r="I66" s="14">
        <v>5.5535007700000003</v>
      </c>
      <c r="J66" s="14">
        <v>2.5447336699999998</v>
      </c>
      <c r="K66" s="14">
        <v>3.1390416000000001</v>
      </c>
      <c r="L66" s="14">
        <v>3.14983206</v>
      </c>
      <c r="M66" s="14">
        <v>0</v>
      </c>
      <c r="N66" s="14">
        <v>2.7048486199999999</v>
      </c>
    </row>
    <row r="67" spans="1:14" x14ac:dyDescent="0.25">
      <c r="A67" s="16" t="s">
        <v>37</v>
      </c>
      <c r="B67" s="17">
        <v>23141</v>
      </c>
      <c r="C67" s="18">
        <f>(2765/B67*100)</f>
        <v>11.94848969361739</v>
      </c>
      <c r="D67" s="19">
        <v>20376</v>
      </c>
      <c r="E67" s="18">
        <v>37.649548950000003</v>
      </c>
      <c r="F67" s="18">
        <v>16.172301940000001</v>
      </c>
      <c r="G67" s="18">
        <v>4.8379420800000004</v>
      </c>
      <c r="H67" s="18">
        <v>4.6147244299999999</v>
      </c>
      <c r="I67" s="18">
        <v>3.0787512499999998</v>
      </c>
      <c r="J67" s="18">
        <v>2.34022972</v>
      </c>
      <c r="K67" s="18">
        <v>4.7239410399999997</v>
      </c>
      <c r="L67" s="18">
        <v>0</v>
      </c>
      <c r="M67" s="18">
        <v>0</v>
      </c>
      <c r="N67" s="18">
        <v>24.444603669999999</v>
      </c>
    </row>
    <row r="68" spans="1:14" x14ac:dyDescent="0.25">
      <c r="A68" s="12" t="s">
        <v>60</v>
      </c>
      <c r="B68" s="13">
        <v>5741</v>
      </c>
      <c r="C68" s="14">
        <f>(78/B68*100)</f>
        <v>1.3586483191081693</v>
      </c>
      <c r="D68" s="15">
        <v>5663</v>
      </c>
      <c r="E68" s="14">
        <v>38.886496860000001</v>
      </c>
      <c r="F68" s="14">
        <v>33.000160049999998</v>
      </c>
      <c r="G68" s="14">
        <v>14.685703609999999</v>
      </c>
      <c r="H68" s="14">
        <v>6.1377626699999999</v>
      </c>
      <c r="I68" s="14">
        <v>3.2287465700000002</v>
      </c>
      <c r="J68" s="14">
        <v>1.6855082299999999</v>
      </c>
      <c r="K68" s="14">
        <v>1.3702078499999999</v>
      </c>
      <c r="L68" s="14">
        <v>0</v>
      </c>
      <c r="M68" s="14">
        <v>0</v>
      </c>
      <c r="N68" s="14">
        <v>0.75099908000000004</v>
      </c>
    </row>
    <row r="69" spans="1:14" x14ac:dyDescent="0.25">
      <c r="A69" s="12" t="s">
        <v>69</v>
      </c>
      <c r="B69" s="13">
        <v>4476</v>
      </c>
      <c r="C69" s="14">
        <f>(5/B69*100)</f>
        <v>0.11170688114387846</v>
      </c>
      <c r="D69" s="15">
        <v>4471</v>
      </c>
      <c r="E69" s="14">
        <v>43.183871279999998</v>
      </c>
      <c r="F69" s="14">
        <v>26.986498900000001</v>
      </c>
      <c r="G69" s="14">
        <v>14.10478318</v>
      </c>
      <c r="H69" s="14">
        <v>7.4535167400000004</v>
      </c>
      <c r="I69" s="14">
        <v>3.2713723400000001</v>
      </c>
      <c r="J69" s="14">
        <v>1.5977889000000001</v>
      </c>
      <c r="K69" s="14">
        <v>2.5261873499999998</v>
      </c>
      <c r="L69" s="14">
        <v>0</v>
      </c>
      <c r="M69" s="14">
        <v>0</v>
      </c>
      <c r="N69" s="14">
        <v>0.17940737000000001</v>
      </c>
    </row>
    <row r="70" spans="1:14" x14ac:dyDescent="0.25">
      <c r="A70" s="12" t="s">
        <v>57</v>
      </c>
      <c r="B70" s="13">
        <v>7708</v>
      </c>
      <c r="C70" s="14">
        <f>(8/B70*100)</f>
        <v>0.10378827192527244</v>
      </c>
      <c r="D70" s="15">
        <v>7700</v>
      </c>
      <c r="E70" s="14">
        <v>43.358140820000003</v>
      </c>
      <c r="F70" s="14">
        <v>20.859633930000001</v>
      </c>
      <c r="G70" s="14">
        <v>12.11072308</v>
      </c>
      <c r="H70" s="14">
        <v>10.683046819999999</v>
      </c>
      <c r="I70" s="14">
        <v>5.1731493500000001</v>
      </c>
      <c r="J70" s="14">
        <v>2.6270505399999999</v>
      </c>
      <c r="K70" s="14">
        <v>4.2996744299999996</v>
      </c>
      <c r="L70" s="14">
        <v>0</v>
      </c>
      <c r="M70" s="14">
        <v>0</v>
      </c>
      <c r="N70" s="14">
        <v>0.24128226999999999</v>
      </c>
    </row>
    <row r="71" spans="1:14" x14ac:dyDescent="0.25">
      <c r="A71" s="12" t="s">
        <v>43</v>
      </c>
      <c r="B71" s="13">
        <v>7568</v>
      </c>
      <c r="C71" s="14">
        <f>(129/B71*100)</f>
        <v>1.7045454545454544</v>
      </c>
      <c r="D71" s="15">
        <v>7439</v>
      </c>
      <c r="E71" s="14">
        <v>44.709976849999997</v>
      </c>
      <c r="F71" s="14">
        <v>21.897357660000001</v>
      </c>
      <c r="G71" s="14">
        <v>10.61116522</v>
      </c>
      <c r="H71" s="14">
        <v>8.7920907699999997</v>
      </c>
      <c r="I71" s="14">
        <v>4.1103837900000002</v>
      </c>
      <c r="J71" s="14">
        <v>2.6087745500000001</v>
      </c>
      <c r="K71" s="14">
        <v>3.15123781</v>
      </c>
      <c r="L71" s="14">
        <v>0</v>
      </c>
      <c r="M71" s="14">
        <v>0</v>
      </c>
      <c r="N71" s="14">
        <v>0.75430635000000001</v>
      </c>
    </row>
    <row r="72" spans="1:14" x14ac:dyDescent="0.25">
      <c r="A72" s="12" t="s">
        <v>75</v>
      </c>
      <c r="B72" s="13">
        <v>5359</v>
      </c>
      <c r="C72" s="14">
        <f>(79/B72*100)</f>
        <v>1.4741556260496362</v>
      </c>
      <c r="D72" s="15">
        <v>5280</v>
      </c>
      <c r="E72" s="14">
        <v>46.464815160000001</v>
      </c>
      <c r="F72" s="14">
        <v>30.856157169999999</v>
      </c>
      <c r="G72" s="14">
        <v>9.4888400500000003</v>
      </c>
      <c r="H72" s="14">
        <v>5.92166982</v>
      </c>
      <c r="I72" s="14">
        <v>2.7735939200000002</v>
      </c>
      <c r="J72" s="14">
        <v>1.2076117900000001</v>
      </c>
      <c r="K72" s="14">
        <v>1.5354911</v>
      </c>
      <c r="L72" s="14">
        <v>0</v>
      </c>
      <c r="M72" s="14">
        <v>0</v>
      </c>
      <c r="N72" s="14">
        <v>0.70427583999999999</v>
      </c>
    </row>
    <row r="73" spans="1:14" x14ac:dyDescent="0.25">
      <c r="A73" s="12" t="s">
        <v>42</v>
      </c>
      <c r="B73" s="13">
        <v>6971</v>
      </c>
      <c r="C73" s="14">
        <f>(26/B73*100)</f>
        <v>0.37297374838617126</v>
      </c>
      <c r="D73" s="15">
        <v>6945</v>
      </c>
      <c r="E73" s="14">
        <v>47.057044359999999</v>
      </c>
      <c r="F73" s="14">
        <v>16.54640629</v>
      </c>
      <c r="G73" s="14">
        <v>12.08524471</v>
      </c>
      <c r="H73" s="14">
        <v>10.66895094</v>
      </c>
      <c r="I73" s="14">
        <v>2.68361714</v>
      </c>
      <c r="J73" s="14">
        <v>0.81265204999999996</v>
      </c>
      <c r="K73" s="14">
        <v>1.0778763</v>
      </c>
      <c r="L73" s="14">
        <v>0</v>
      </c>
      <c r="M73" s="14">
        <v>0</v>
      </c>
      <c r="N73" s="14">
        <v>0.49647594</v>
      </c>
    </row>
    <row r="74" spans="1:14" x14ac:dyDescent="0.25">
      <c r="A74" s="12" t="s">
        <v>45</v>
      </c>
      <c r="B74" s="13">
        <v>6647</v>
      </c>
      <c r="C74" s="14">
        <f>(16/B74*100)</f>
        <v>0.24071009477959981</v>
      </c>
      <c r="D74" s="15">
        <v>6631</v>
      </c>
      <c r="E74" s="14">
        <v>49.148948189999999</v>
      </c>
      <c r="F74" s="14">
        <v>16.968135660000002</v>
      </c>
      <c r="G74" s="14">
        <v>18.09674862</v>
      </c>
      <c r="H74" s="14">
        <v>7.4679351399999998</v>
      </c>
      <c r="I74" s="14">
        <v>4.01503137</v>
      </c>
      <c r="J74" s="14">
        <v>1.1516632499999999</v>
      </c>
      <c r="K74" s="14">
        <v>1.48333542</v>
      </c>
      <c r="L74" s="14">
        <v>0</v>
      </c>
      <c r="M74" s="14">
        <v>0</v>
      </c>
      <c r="N74" s="14">
        <v>0.78771705000000003</v>
      </c>
    </row>
    <row r="75" spans="1:14" ht="24.95" customHeight="1" x14ac:dyDescent="0.25">
      <c r="A75" s="12" t="s">
        <v>38</v>
      </c>
      <c r="B75" s="13">
        <v>9841</v>
      </c>
      <c r="C75" s="14">
        <f>(19/B75*100)</f>
        <v>0.19306980997866072</v>
      </c>
      <c r="D75" s="15">
        <v>9822</v>
      </c>
      <c r="E75" s="14">
        <v>51.455179870000002</v>
      </c>
      <c r="F75" s="14">
        <v>17.724609640000001</v>
      </c>
      <c r="G75" s="14">
        <v>8.1719889400000003</v>
      </c>
      <c r="H75" s="14">
        <v>5.5306601300000002</v>
      </c>
      <c r="I75" s="14">
        <v>3.1901357799999999</v>
      </c>
      <c r="J75" s="14">
        <v>1.7458608499999999</v>
      </c>
      <c r="K75" s="14">
        <v>2.83249225</v>
      </c>
      <c r="L75" s="14">
        <v>0</v>
      </c>
      <c r="M75" s="14">
        <v>0</v>
      </c>
      <c r="N75" s="14">
        <v>0.67493338000000003</v>
      </c>
    </row>
    <row r="76" spans="1:14" x14ac:dyDescent="0.25">
      <c r="A76" s="12" t="s">
        <v>36</v>
      </c>
      <c r="B76" s="13">
        <v>4740</v>
      </c>
      <c r="C76" s="14">
        <f>(459/B76*100)</f>
        <v>9.6835443037974684</v>
      </c>
      <c r="D76" s="15">
        <v>4281</v>
      </c>
      <c r="E76" s="14">
        <v>51.638058090000001</v>
      </c>
      <c r="F76" s="14">
        <v>15.74919905</v>
      </c>
      <c r="G76" s="14">
        <v>4.7365997699999998</v>
      </c>
      <c r="H76" s="14">
        <v>6.3487261200000003</v>
      </c>
      <c r="I76" s="14">
        <v>4.0071695600000004</v>
      </c>
      <c r="J76" s="14">
        <v>2.6453771499999998</v>
      </c>
      <c r="K76" s="14">
        <v>3.6454875000000002</v>
      </c>
      <c r="L76" s="14">
        <v>0</v>
      </c>
      <c r="M76" s="14">
        <v>0</v>
      </c>
      <c r="N76" s="14">
        <v>4.7862949099999996</v>
      </c>
    </row>
    <row r="77" spans="1:14" x14ac:dyDescent="0.25">
      <c r="A77" s="8" t="s">
        <v>49</v>
      </c>
      <c r="B77" s="13">
        <v>5581</v>
      </c>
      <c r="C77" s="14">
        <f>(28/B77*100)</f>
        <v>0.50170220390610998</v>
      </c>
      <c r="D77" s="15">
        <v>5553</v>
      </c>
      <c r="E77" s="14">
        <v>56.263681409999997</v>
      </c>
      <c r="F77" s="14">
        <v>21.411060760000002</v>
      </c>
      <c r="G77" s="14">
        <v>10.2139889</v>
      </c>
      <c r="H77" s="14">
        <v>7.0126230999999999</v>
      </c>
      <c r="I77" s="14">
        <v>3.0930567099999999</v>
      </c>
      <c r="J77" s="14">
        <v>0.76552363000000001</v>
      </c>
      <c r="K77" s="14">
        <v>0.50605663999999995</v>
      </c>
      <c r="L77" s="14">
        <v>0</v>
      </c>
      <c r="M77" s="14">
        <v>0</v>
      </c>
      <c r="N77" s="14">
        <v>0.37328466999999999</v>
      </c>
    </row>
    <row r="78" spans="1:14" x14ac:dyDescent="0.25">
      <c r="A78" s="32" t="s">
        <v>84</v>
      </c>
      <c r="B78" s="47">
        <v>5215</v>
      </c>
      <c r="C78" s="48">
        <f>(5215/B78*100)</f>
        <v>100</v>
      </c>
      <c r="D78" s="47">
        <v>0</v>
      </c>
      <c r="E78" s="48" t="s">
        <v>10</v>
      </c>
      <c r="F78" s="48" t="s">
        <v>10</v>
      </c>
      <c r="G78" s="48" t="s">
        <v>10</v>
      </c>
      <c r="H78" s="48" t="s">
        <v>10</v>
      </c>
      <c r="I78" s="48" t="s">
        <v>10</v>
      </c>
      <c r="J78" s="48" t="s">
        <v>10</v>
      </c>
      <c r="K78" s="48" t="s">
        <v>10</v>
      </c>
      <c r="L78" s="48" t="s">
        <v>10</v>
      </c>
      <c r="M78" s="48" t="s">
        <v>10</v>
      </c>
      <c r="N78" s="48" t="s">
        <v>10</v>
      </c>
    </row>
    <row r="79" spans="1:14" x14ac:dyDescent="0.25">
      <c r="A79" s="46"/>
      <c r="B79" s="36"/>
      <c r="C79" s="37"/>
      <c r="D79" s="36"/>
      <c r="E79" s="37"/>
      <c r="F79" s="37"/>
      <c r="G79" s="37"/>
      <c r="H79" s="37"/>
      <c r="I79" s="37"/>
      <c r="J79" s="37"/>
      <c r="K79" s="37"/>
      <c r="L79" s="37"/>
      <c r="M79" s="37"/>
      <c r="N79" s="37"/>
    </row>
    <row r="80" spans="1:14" x14ac:dyDescent="0.25">
      <c r="A80" s="29" t="s">
        <v>118</v>
      </c>
      <c r="B80" s="29"/>
      <c r="C80" s="29"/>
      <c r="D80" s="46"/>
      <c r="E80" s="29"/>
      <c r="F80" s="29"/>
      <c r="G80" s="29"/>
      <c r="H80" s="29"/>
      <c r="I80" s="29"/>
      <c r="J80" s="29"/>
    </row>
    <row r="81" spans="1:10" x14ac:dyDescent="0.25">
      <c r="A81" s="29" t="s">
        <v>119</v>
      </c>
      <c r="B81" s="29"/>
      <c r="C81" s="29"/>
      <c r="D81" s="46"/>
      <c r="E81" s="29"/>
      <c r="F81" s="29"/>
      <c r="G81" s="29"/>
      <c r="H81" s="29"/>
      <c r="I81" s="29"/>
      <c r="J81" s="29"/>
    </row>
    <row r="82" spans="1:10" x14ac:dyDescent="0.25">
      <c r="A82" s="29"/>
      <c r="B82" s="29"/>
      <c r="C82" s="29"/>
      <c r="D82" s="46"/>
      <c r="E82" s="29"/>
      <c r="F82" s="29"/>
      <c r="G82" s="29"/>
      <c r="H82" s="29"/>
      <c r="I82" s="29"/>
      <c r="J82" s="29"/>
    </row>
    <row r="83" spans="1:10" x14ac:dyDescent="0.25">
      <c r="A83" s="49" t="s">
        <v>86</v>
      </c>
    </row>
    <row r="84" spans="1:10" x14ac:dyDescent="0.25">
      <c r="A84" s="34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34" t="s">
        <v>87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15.75" customHeight="1" x14ac:dyDescent="0.25">
      <c r="A86" s="34" t="s">
        <v>85</v>
      </c>
      <c r="B86" s="2"/>
      <c r="C86" s="2"/>
      <c r="D86" s="2"/>
      <c r="E86" s="2"/>
      <c r="F86" s="2"/>
      <c r="G86" s="2"/>
      <c r="H86" s="2"/>
      <c r="I86" s="2"/>
      <c r="J86" s="2"/>
    </row>
    <row r="87" spans="1:10" ht="20.25" customHeight="1" x14ac:dyDescent="0.25">
      <c r="A87" s="1" t="s">
        <v>88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ht="70.5" customHeight="1" x14ac:dyDescent="0.25">
      <c r="A88" s="34" t="s">
        <v>89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ht="41.25" customHeight="1" x14ac:dyDescent="0.25">
      <c r="A89" s="34" t="s">
        <v>90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ht="30" customHeight="1" x14ac:dyDescent="0.25">
      <c r="A90" s="34" t="s">
        <v>91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ht="117.75" customHeight="1" x14ac:dyDescent="0.25">
      <c r="A91" s="34" t="s">
        <v>92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ht="30" customHeight="1" x14ac:dyDescent="0.25">
      <c r="A92" s="34" t="s">
        <v>93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19.5" customHeight="1" x14ac:dyDescent="0.25">
      <c r="A93" s="34" t="s">
        <v>94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 ht="53.25" customHeight="1" x14ac:dyDescent="0.25">
      <c r="A94" s="34" t="s">
        <v>95</v>
      </c>
      <c r="B94" s="2"/>
      <c r="C94" s="2"/>
      <c r="D94" s="2"/>
      <c r="E94" s="2"/>
      <c r="F94" s="2"/>
      <c r="G94" s="2"/>
      <c r="H94" s="2"/>
      <c r="I94" s="2"/>
      <c r="J94" s="2"/>
    </row>
  </sheetData>
  <autoFilter ref="A4:N77">
    <sortState ref="A5:N78">
      <sortCondition ref="E4:E77"/>
    </sortState>
  </autoFilter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K53" sqref="K53"/>
    </sheetView>
  </sheetViews>
  <sheetFormatPr defaultColWidth="11.42578125" defaultRowHeight="15" x14ac:dyDescent="0.25"/>
  <cols>
    <col min="1" max="1" width="50" customWidth="1"/>
    <col min="6" max="6" width="15.42578125" customWidth="1"/>
    <col min="7" max="7" width="15.140625" customWidth="1"/>
    <col min="8" max="8" width="15.28515625" customWidth="1"/>
    <col min="9" max="9" width="14.85546875" customWidth="1"/>
    <col min="10" max="10" width="15.28515625" customWidth="1"/>
    <col min="11" max="11" width="15.140625" customWidth="1"/>
  </cols>
  <sheetData>
    <row r="1" spans="1:14" x14ac:dyDescent="0.25">
      <c r="A1" s="38" t="s">
        <v>0</v>
      </c>
    </row>
    <row r="2" spans="1:14" x14ac:dyDescent="0.25">
      <c r="A2" s="39" t="s">
        <v>117</v>
      </c>
    </row>
    <row r="4" spans="1:14" ht="30" customHeight="1" x14ac:dyDescent="0.25">
      <c r="A4" s="4"/>
      <c r="B4" s="5" t="s">
        <v>98</v>
      </c>
      <c r="C4" s="5" t="s">
        <v>97</v>
      </c>
      <c r="D4" s="6" t="s">
        <v>2</v>
      </c>
      <c r="E4" s="40" t="s">
        <v>110</v>
      </c>
      <c r="F4" s="40" t="s">
        <v>115</v>
      </c>
      <c r="G4" s="40" t="s">
        <v>116</v>
      </c>
      <c r="H4" s="40" t="s">
        <v>111</v>
      </c>
      <c r="I4" s="40" t="s">
        <v>112</v>
      </c>
      <c r="J4" s="40" t="s">
        <v>113</v>
      </c>
      <c r="K4" s="40" t="s">
        <v>114</v>
      </c>
      <c r="L4" s="40" t="s">
        <v>105</v>
      </c>
      <c r="M4" s="40" t="s">
        <v>7</v>
      </c>
      <c r="N4" s="40" t="s">
        <v>8</v>
      </c>
    </row>
    <row r="5" spans="1:14" x14ac:dyDescent="0.25">
      <c r="A5" s="12" t="s">
        <v>84</v>
      </c>
      <c r="B5" s="13">
        <v>5215</v>
      </c>
      <c r="C5" s="14">
        <f>(5215/B5*100)</f>
        <v>100</v>
      </c>
      <c r="D5" s="15">
        <v>0</v>
      </c>
      <c r="E5" s="14" t="s">
        <v>10</v>
      </c>
      <c r="F5" s="14" t="s">
        <v>10</v>
      </c>
      <c r="G5" s="14" t="s">
        <v>10</v>
      </c>
      <c r="H5" s="14" t="s">
        <v>10</v>
      </c>
      <c r="I5" s="14" t="s">
        <v>10</v>
      </c>
      <c r="J5" s="14" t="s">
        <v>10</v>
      </c>
      <c r="K5" s="14" t="s">
        <v>10</v>
      </c>
      <c r="L5" s="14" t="s">
        <v>10</v>
      </c>
      <c r="M5" s="14" t="s">
        <v>10</v>
      </c>
      <c r="N5" s="14" t="s">
        <v>10</v>
      </c>
    </row>
    <row r="6" spans="1:14" x14ac:dyDescent="0.25">
      <c r="A6" s="12" t="s">
        <v>52</v>
      </c>
      <c r="B6" s="13">
        <v>7053</v>
      </c>
      <c r="C6" s="14">
        <f>(112/B6*100)</f>
        <v>1.5879767474833404</v>
      </c>
      <c r="D6" s="15">
        <v>6941</v>
      </c>
      <c r="E6" s="14">
        <v>5.3248202300000003</v>
      </c>
      <c r="F6" s="14">
        <v>4.9013848199999996</v>
      </c>
      <c r="G6" s="14">
        <v>5.20963333</v>
      </c>
      <c r="H6" s="14">
        <v>12.250106369999999</v>
      </c>
      <c r="I6" s="14">
        <v>19.109627280000002</v>
      </c>
      <c r="J6" s="14">
        <v>18.371587049999999</v>
      </c>
      <c r="K6" s="14">
        <v>30.517994940000001</v>
      </c>
      <c r="L6" s="14">
        <v>0</v>
      </c>
      <c r="M6" s="14">
        <v>0</v>
      </c>
      <c r="N6" s="14">
        <v>3.6672732199999998</v>
      </c>
    </row>
    <row r="7" spans="1:14" x14ac:dyDescent="0.25">
      <c r="A7" s="12" t="s">
        <v>40</v>
      </c>
      <c r="B7" s="13">
        <v>6062</v>
      </c>
      <c r="C7" s="14">
        <v>4.5199999999999996</v>
      </c>
      <c r="D7" s="15">
        <v>5788</v>
      </c>
      <c r="E7" s="14">
        <v>7.8277842599999996</v>
      </c>
      <c r="F7" s="14">
        <v>6.6533262500000001</v>
      </c>
      <c r="G7" s="14">
        <v>5.8103642600000001</v>
      </c>
      <c r="H7" s="14">
        <v>12.10367346</v>
      </c>
      <c r="I7" s="14">
        <v>15.084691599999999</v>
      </c>
      <c r="J7" s="14">
        <v>15.15563362</v>
      </c>
      <c r="K7" s="14">
        <v>29.400391119999998</v>
      </c>
      <c r="L7" s="14">
        <v>0</v>
      </c>
      <c r="M7" s="14">
        <v>0</v>
      </c>
      <c r="N7" s="14">
        <v>6.79556658</v>
      </c>
    </row>
    <row r="8" spans="1:14" x14ac:dyDescent="0.25">
      <c r="A8" s="12" t="s">
        <v>39</v>
      </c>
      <c r="B8" s="13">
        <v>6866</v>
      </c>
      <c r="C8" s="14">
        <f>(114/B8*100)</f>
        <v>1.6603553743081854</v>
      </c>
      <c r="D8" s="15">
        <v>6752</v>
      </c>
      <c r="E8" s="14">
        <v>6.1902289499999998</v>
      </c>
      <c r="F8" s="14">
        <v>6.6208288</v>
      </c>
      <c r="G8" s="14">
        <v>5.3653092100000004</v>
      </c>
      <c r="H8" s="14">
        <v>11.289510099999999</v>
      </c>
      <c r="I8" s="14">
        <v>12.90888505</v>
      </c>
      <c r="J8" s="14">
        <v>12.188847819999999</v>
      </c>
      <c r="K8" s="14">
        <v>26.708917190000001</v>
      </c>
      <c r="L8" s="14">
        <v>10.57769527</v>
      </c>
      <c r="M8" s="14">
        <v>0</v>
      </c>
      <c r="N8" s="14">
        <v>7.3737398900000004</v>
      </c>
    </row>
    <row r="9" spans="1:14" x14ac:dyDescent="0.25">
      <c r="A9" s="20" t="s">
        <v>71</v>
      </c>
      <c r="B9" s="21">
        <v>5928</v>
      </c>
      <c r="C9" s="22">
        <f>(137/B9*100)</f>
        <v>2.3110661268556005</v>
      </c>
      <c r="D9" s="23">
        <v>5791</v>
      </c>
      <c r="E9" s="22">
        <v>2.70959533</v>
      </c>
      <c r="F9" s="22">
        <v>4.8139496499999996</v>
      </c>
      <c r="G9" s="22">
        <v>5.3062220099999999</v>
      </c>
      <c r="H9" s="22">
        <v>13.721896490000001</v>
      </c>
      <c r="I9" s="22">
        <v>21.833481979999998</v>
      </c>
      <c r="J9" s="22">
        <v>16.737966780000001</v>
      </c>
      <c r="K9" s="22">
        <v>26.050040760000002</v>
      </c>
      <c r="L9" s="22">
        <v>0</v>
      </c>
      <c r="M9" s="22">
        <v>0</v>
      </c>
      <c r="N9" s="22">
        <v>6.64317666</v>
      </c>
    </row>
    <row r="10" spans="1:14" x14ac:dyDescent="0.25">
      <c r="A10" s="16" t="s">
        <v>37</v>
      </c>
      <c r="B10" s="17">
        <v>23141</v>
      </c>
      <c r="C10" s="18">
        <f>(2776/B10*100)</f>
        <v>11.996024372326174</v>
      </c>
      <c r="D10" s="19">
        <v>20365</v>
      </c>
      <c r="E10" s="18">
        <v>6.6619160199999996</v>
      </c>
      <c r="F10" s="18">
        <v>6.7374606300000002</v>
      </c>
      <c r="G10" s="18">
        <v>3.7306292600000002</v>
      </c>
      <c r="H10" s="18">
        <v>8.7414679300000007</v>
      </c>
      <c r="I10" s="18">
        <v>10.55003561</v>
      </c>
      <c r="J10" s="18">
        <v>10.37260414</v>
      </c>
      <c r="K10" s="18">
        <v>25.888413010000001</v>
      </c>
      <c r="L10" s="18">
        <v>0</v>
      </c>
      <c r="M10" s="18">
        <v>0</v>
      </c>
      <c r="N10" s="18">
        <v>25.17811588</v>
      </c>
    </row>
    <row r="11" spans="1:14" x14ac:dyDescent="0.25">
      <c r="A11" s="12" t="s">
        <v>48</v>
      </c>
      <c r="B11" s="13">
        <v>11583</v>
      </c>
      <c r="C11" s="14">
        <f>(511/B11*100)</f>
        <v>4.4116377449710784</v>
      </c>
      <c r="D11" s="15">
        <v>11072</v>
      </c>
      <c r="E11" s="14">
        <v>2.2536945400000001</v>
      </c>
      <c r="F11" s="14">
        <v>5.24332172</v>
      </c>
      <c r="G11" s="14">
        <v>9.1337024899999992</v>
      </c>
      <c r="H11" s="14">
        <v>18.707169019999998</v>
      </c>
      <c r="I11" s="14">
        <v>23.87472674</v>
      </c>
      <c r="J11" s="14">
        <v>14.55004602</v>
      </c>
      <c r="K11" s="14">
        <v>22.387755380000002</v>
      </c>
      <c r="L11" s="14">
        <v>0</v>
      </c>
      <c r="M11" s="14">
        <v>0</v>
      </c>
      <c r="N11" s="14">
        <v>3.0524651299999999</v>
      </c>
    </row>
    <row r="12" spans="1:14" x14ac:dyDescent="0.25">
      <c r="A12" s="20" t="s">
        <v>62</v>
      </c>
      <c r="B12" s="21">
        <v>6736</v>
      </c>
      <c r="C12" s="22">
        <f>(48/B12*100)</f>
        <v>0.71258907363420432</v>
      </c>
      <c r="D12" s="23">
        <v>6688</v>
      </c>
      <c r="E12" s="22">
        <v>2.3539279099999999</v>
      </c>
      <c r="F12" s="22">
        <v>5.0556408800000003</v>
      </c>
      <c r="G12" s="22">
        <v>8.0314794000000003</v>
      </c>
      <c r="H12" s="22">
        <v>18.096744749999999</v>
      </c>
      <c r="I12" s="22">
        <v>25.984490340000001</v>
      </c>
      <c r="J12" s="22">
        <v>17.272442259999998</v>
      </c>
      <c r="K12" s="22">
        <v>21.27083704</v>
      </c>
      <c r="L12" s="22">
        <v>0</v>
      </c>
      <c r="M12" s="22">
        <v>0</v>
      </c>
      <c r="N12" s="22">
        <v>1.4031290999999999</v>
      </c>
    </row>
    <row r="13" spans="1:14" x14ac:dyDescent="0.25">
      <c r="A13" s="12" t="s">
        <v>80</v>
      </c>
      <c r="B13" s="13">
        <v>14157</v>
      </c>
      <c r="C13" s="14">
        <v>40.04</v>
      </c>
      <c r="D13" s="15">
        <v>8488</v>
      </c>
      <c r="E13" s="14">
        <v>0.61281054000000001</v>
      </c>
      <c r="F13" s="14">
        <v>1.9559132800000001</v>
      </c>
      <c r="G13" s="14">
        <v>4.84196721</v>
      </c>
      <c r="H13" s="14">
        <v>13.92221917</v>
      </c>
      <c r="I13" s="14">
        <v>25.876871730000001</v>
      </c>
      <c r="J13" s="14">
        <v>19.470773319999999</v>
      </c>
      <c r="K13" s="14">
        <v>21.228807199999999</v>
      </c>
      <c r="L13" s="14">
        <v>8.9956502799999996</v>
      </c>
      <c r="M13" s="14">
        <v>0</v>
      </c>
      <c r="N13" s="14">
        <v>2.5929850600000002</v>
      </c>
    </row>
    <row r="14" spans="1:14" x14ac:dyDescent="0.25">
      <c r="A14" s="12" t="s">
        <v>68</v>
      </c>
      <c r="B14" s="13">
        <v>5458</v>
      </c>
      <c r="C14" s="14">
        <f>(238/B14*100)</f>
        <v>4.3605716379626234</v>
      </c>
      <c r="D14" s="15">
        <v>5220</v>
      </c>
      <c r="E14" s="14">
        <v>0.55037168999999997</v>
      </c>
      <c r="F14" s="14">
        <v>2.3422798500000002</v>
      </c>
      <c r="G14" s="14">
        <v>4.8991368199999998</v>
      </c>
      <c r="H14" s="14">
        <v>13.35199122</v>
      </c>
      <c r="I14" s="14">
        <v>29.326398659999999</v>
      </c>
      <c r="J14" s="14">
        <v>23.50478158</v>
      </c>
      <c r="K14" s="14">
        <v>20.91868255</v>
      </c>
      <c r="L14" s="14">
        <v>0</v>
      </c>
      <c r="M14" s="14">
        <v>0</v>
      </c>
      <c r="N14" s="14">
        <v>3.77800921</v>
      </c>
    </row>
    <row r="15" spans="1:14" x14ac:dyDescent="0.25">
      <c r="A15" s="12" t="s">
        <v>66</v>
      </c>
      <c r="B15" s="13">
        <v>6036</v>
      </c>
      <c r="C15" s="14">
        <f>(223/B15*100)</f>
        <v>3.6944996686547382</v>
      </c>
      <c r="D15" s="15">
        <v>5813</v>
      </c>
      <c r="E15" s="14">
        <v>5.4707276</v>
      </c>
      <c r="F15" s="14">
        <v>6.4992442700000002</v>
      </c>
      <c r="G15" s="14">
        <v>7.2056251800000002</v>
      </c>
      <c r="H15" s="14">
        <v>16.11146411</v>
      </c>
      <c r="I15" s="14">
        <v>24.283481030000001</v>
      </c>
      <c r="J15" s="14">
        <v>16.736235990000001</v>
      </c>
      <c r="K15" s="14">
        <v>20.500683670000001</v>
      </c>
      <c r="L15" s="14">
        <v>0</v>
      </c>
      <c r="M15" s="14">
        <v>0</v>
      </c>
      <c r="N15" s="14">
        <v>2.0884767399999999</v>
      </c>
    </row>
    <row r="16" spans="1:14" x14ac:dyDescent="0.25">
      <c r="A16" s="12" t="s">
        <v>56</v>
      </c>
      <c r="B16" s="13">
        <v>11795</v>
      </c>
      <c r="C16" s="14">
        <f>(1028/B16*100)</f>
        <v>8.7155574395930486</v>
      </c>
      <c r="D16" s="15">
        <v>10767</v>
      </c>
      <c r="E16" s="14">
        <v>10.886590350000001</v>
      </c>
      <c r="F16" s="14">
        <v>11.467378549999999</v>
      </c>
      <c r="G16" s="14">
        <v>8.7975808700000009</v>
      </c>
      <c r="H16" s="14">
        <v>14.586242840000001</v>
      </c>
      <c r="I16" s="14">
        <v>15.66868227</v>
      </c>
      <c r="J16" s="14">
        <v>12.61656003</v>
      </c>
      <c r="K16" s="14">
        <v>20.357075989999998</v>
      </c>
      <c r="L16" s="14">
        <v>0</v>
      </c>
      <c r="M16" s="14">
        <v>0</v>
      </c>
      <c r="N16" s="14">
        <v>3.3070610899999999</v>
      </c>
    </row>
    <row r="17" spans="1:14" x14ac:dyDescent="0.25">
      <c r="A17" s="12" t="s">
        <v>64</v>
      </c>
      <c r="B17" s="13">
        <v>5658</v>
      </c>
      <c r="C17" s="14">
        <f>(130/B17*100)</f>
        <v>2.2976316719688938</v>
      </c>
      <c r="D17" s="15">
        <v>5528</v>
      </c>
      <c r="E17" s="14">
        <v>2.1217022299999999</v>
      </c>
      <c r="F17" s="14">
        <v>5.2481759600000002</v>
      </c>
      <c r="G17" s="14">
        <v>7.9416294900000004</v>
      </c>
      <c r="H17" s="14">
        <v>20.3182525</v>
      </c>
      <c r="I17" s="14">
        <v>25.51207041</v>
      </c>
      <c r="J17" s="14">
        <v>15.89649212</v>
      </c>
      <c r="K17" s="14">
        <v>20.18405387</v>
      </c>
      <c r="L17" s="14">
        <v>0</v>
      </c>
      <c r="M17" s="14">
        <v>0</v>
      </c>
      <c r="N17" s="14">
        <v>1.94289182</v>
      </c>
    </row>
    <row r="18" spans="1:14" x14ac:dyDescent="0.25">
      <c r="A18" s="12" t="s">
        <v>36</v>
      </c>
      <c r="B18" s="13">
        <v>4740</v>
      </c>
      <c r="C18" s="14">
        <v>9.75</v>
      </c>
      <c r="D18" s="15">
        <v>4278</v>
      </c>
      <c r="E18" s="14">
        <v>14.3385219</v>
      </c>
      <c r="F18" s="14">
        <v>13.788765890000001</v>
      </c>
      <c r="G18" s="14">
        <v>6.4257304700000004</v>
      </c>
      <c r="H18" s="14">
        <v>14.60635237</v>
      </c>
      <c r="I18" s="14">
        <v>11.167418639999999</v>
      </c>
      <c r="J18" s="14">
        <v>9.5178413200000005</v>
      </c>
      <c r="K18" s="14">
        <v>18.574830339999998</v>
      </c>
      <c r="L18" s="14">
        <v>0</v>
      </c>
      <c r="M18" s="14">
        <v>0</v>
      </c>
      <c r="N18" s="14">
        <v>5.1289607100000003</v>
      </c>
    </row>
    <row r="19" spans="1:14" x14ac:dyDescent="0.25">
      <c r="A19" s="12" t="s">
        <v>73</v>
      </c>
      <c r="B19" s="13">
        <v>6350</v>
      </c>
      <c r="C19" s="14">
        <f>(86/B19*100)</f>
        <v>1.3543307086614174</v>
      </c>
      <c r="D19" s="15">
        <v>6264</v>
      </c>
      <c r="E19" s="14">
        <v>3.5373472100000001</v>
      </c>
      <c r="F19" s="14">
        <v>5.62812717</v>
      </c>
      <c r="G19" s="14">
        <v>9.0065153299999992</v>
      </c>
      <c r="H19" s="14">
        <v>18.6442455</v>
      </c>
      <c r="I19" s="14">
        <v>24.207786769999998</v>
      </c>
      <c r="J19" s="14">
        <v>13.935255010000001</v>
      </c>
      <c r="K19" s="14">
        <v>18.280662660000001</v>
      </c>
      <c r="L19" s="14">
        <v>2.5797962600000002</v>
      </c>
      <c r="M19" s="14">
        <v>0</v>
      </c>
      <c r="N19" s="14">
        <v>2.5257705600000002</v>
      </c>
    </row>
    <row r="20" spans="1:14" x14ac:dyDescent="0.25">
      <c r="A20" s="12" t="s">
        <v>53</v>
      </c>
      <c r="B20" s="13">
        <v>5587</v>
      </c>
      <c r="C20" s="14">
        <f>(191/B20*100)</f>
        <v>3.4186504385179881</v>
      </c>
      <c r="D20" s="15">
        <v>5396</v>
      </c>
      <c r="E20" s="14">
        <v>1.2614955699999999</v>
      </c>
      <c r="F20" s="14">
        <v>3.26119461</v>
      </c>
      <c r="G20" s="14">
        <v>8.5568217299999993</v>
      </c>
      <c r="H20" s="14">
        <v>18.60614713</v>
      </c>
      <c r="I20" s="14">
        <v>29.76941558</v>
      </c>
      <c r="J20" s="14">
        <v>19.219706080000002</v>
      </c>
      <c r="K20" s="14">
        <v>17.850080460000001</v>
      </c>
      <c r="L20" s="14">
        <v>0</v>
      </c>
      <c r="M20" s="14">
        <v>0</v>
      </c>
      <c r="N20" s="14">
        <v>0.67332287000000002</v>
      </c>
    </row>
    <row r="21" spans="1:14" x14ac:dyDescent="0.25">
      <c r="A21" s="12" t="s">
        <v>63</v>
      </c>
      <c r="B21" s="13">
        <v>5299</v>
      </c>
      <c r="C21" s="14">
        <f>(170/B21*100)</f>
        <v>3.2081524816003024</v>
      </c>
      <c r="D21" s="15">
        <v>5129</v>
      </c>
      <c r="E21" s="14">
        <v>2.1610619799999999</v>
      </c>
      <c r="F21" s="14">
        <v>5.5591083799999996</v>
      </c>
      <c r="G21" s="14">
        <v>8.7382890799999995</v>
      </c>
      <c r="H21" s="14">
        <v>18.80088267</v>
      </c>
      <c r="I21" s="14">
        <v>25.568048640000001</v>
      </c>
      <c r="J21" s="14">
        <v>15.621358320000001</v>
      </c>
      <c r="K21" s="14">
        <v>17.200985620000001</v>
      </c>
      <c r="L21" s="14">
        <v>0</v>
      </c>
      <c r="M21" s="14">
        <v>0</v>
      </c>
      <c r="N21" s="14">
        <v>4.7071624999999999</v>
      </c>
    </row>
    <row r="22" spans="1:14" x14ac:dyDescent="0.25">
      <c r="A22" s="12" t="s">
        <v>82</v>
      </c>
      <c r="B22" s="13">
        <v>4520</v>
      </c>
      <c r="C22" s="14">
        <f>(534/B22*100)</f>
        <v>11.814159292035399</v>
      </c>
      <c r="D22" s="15">
        <v>3986</v>
      </c>
      <c r="E22" s="14">
        <v>2.0976317199999999</v>
      </c>
      <c r="F22" s="14">
        <v>3.7007400399999999</v>
      </c>
      <c r="G22" s="14">
        <v>7.0153793100000001</v>
      </c>
      <c r="H22" s="14">
        <v>17.445167600000001</v>
      </c>
      <c r="I22" s="14">
        <v>29.460217499999999</v>
      </c>
      <c r="J22" s="14">
        <v>20.119374629999999</v>
      </c>
      <c r="K22" s="14">
        <v>16.661107680000001</v>
      </c>
      <c r="L22" s="14">
        <v>0</v>
      </c>
      <c r="M22" s="14">
        <v>0</v>
      </c>
      <c r="N22" s="14">
        <v>2.3555762800000002</v>
      </c>
    </row>
    <row r="23" spans="1:14" x14ac:dyDescent="0.25">
      <c r="A23" s="12" t="s">
        <v>81</v>
      </c>
      <c r="B23" s="13">
        <v>14530</v>
      </c>
      <c r="C23" s="14">
        <f>(1145/B23*100)</f>
        <v>7.8802477632484518</v>
      </c>
      <c r="D23" s="15">
        <v>13385</v>
      </c>
      <c r="E23" s="14">
        <v>1.70264573</v>
      </c>
      <c r="F23" s="14">
        <v>3.13602011</v>
      </c>
      <c r="G23" s="14">
        <v>6.6532685699999998</v>
      </c>
      <c r="H23" s="14">
        <v>17.78597486</v>
      </c>
      <c r="I23" s="14">
        <v>29.675282209999999</v>
      </c>
      <c r="J23" s="14">
        <v>19.620376149999998</v>
      </c>
      <c r="K23" s="14">
        <v>16.63751186</v>
      </c>
      <c r="L23" s="14">
        <v>0</v>
      </c>
      <c r="M23" s="14">
        <v>0</v>
      </c>
      <c r="N23" s="14">
        <v>3.90382864</v>
      </c>
    </row>
    <row r="24" spans="1:14" x14ac:dyDescent="0.25">
      <c r="A24" s="12" t="s">
        <v>83</v>
      </c>
      <c r="B24" s="13">
        <v>5385</v>
      </c>
      <c r="C24" s="14">
        <f>(36/B24*100)</f>
        <v>0.66852367688022285</v>
      </c>
      <c r="D24" s="15">
        <v>5349</v>
      </c>
      <c r="E24" s="14">
        <v>0.66943945000000005</v>
      </c>
      <c r="F24" s="14">
        <v>4.0135311500000004</v>
      </c>
      <c r="G24" s="14">
        <v>7.6857330399999997</v>
      </c>
      <c r="H24" s="14">
        <v>20.617925029999999</v>
      </c>
      <c r="I24" s="14">
        <v>28.822859149999999</v>
      </c>
      <c r="J24" s="14">
        <v>17.73601614</v>
      </c>
      <c r="K24" s="14">
        <v>16.63249866</v>
      </c>
      <c r="L24" s="14">
        <v>2.7692234299999998</v>
      </c>
      <c r="M24" s="14">
        <v>0</v>
      </c>
      <c r="N24" s="14">
        <v>0.89445874000000003</v>
      </c>
    </row>
    <row r="25" spans="1:14" x14ac:dyDescent="0.25">
      <c r="A25" s="12" t="s">
        <v>76</v>
      </c>
      <c r="B25" s="13">
        <v>7007</v>
      </c>
      <c r="C25" s="14">
        <f>(138/B25*100)</f>
        <v>1.969459112316255</v>
      </c>
      <c r="D25" s="15">
        <v>6869</v>
      </c>
      <c r="E25" s="14">
        <v>1.15662365</v>
      </c>
      <c r="F25" s="14">
        <v>5.9954210100000003</v>
      </c>
      <c r="G25" s="14">
        <v>11.645252210000001</v>
      </c>
      <c r="H25" s="14">
        <v>20.378517429999999</v>
      </c>
      <c r="I25" s="14">
        <v>25.56568858</v>
      </c>
      <c r="J25" s="14">
        <v>15.20670166</v>
      </c>
      <c r="K25" s="14">
        <v>16.494555429999998</v>
      </c>
      <c r="L25" s="14">
        <v>0.48175768000000002</v>
      </c>
      <c r="M25" s="14">
        <v>0</v>
      </c>
      <c r="N25" s="14">
        <v>2.4263270800000001</v>
      </c>
    </row>
    <row r="26" spans="1:14" x14ac:dyDescent="0.25">
      <c r="A26" s="12" t="s">
        <v>74</v>
      </c>
      <c r="B26" s="13">
        <v>6894</v>
      </c>
      <c r="C26" s="14">
        <f>(125/B26*100)</f>
        <v>1.8131708732230924</v>
      </c>
      <c r="D26" s="15">
        <v>6769</v>
      </c>
      <c r="E26" s="14">
        <v>1.9256230700000001</v>
      </c>
      <c r="F26" s="14">
        <v>5.1967089900000003</v>
      </c>
      <c r="G26" s="14">
        <v>8.8295209200000002</v>
      </c>
      <c r="H26" s="14">
        <v>21.263860279999999</v>
      </c>
      <c r="I26" s="14">
        <v>26.927308119999999</v>
      </c>
      <c r="J26" s="14">
        <v>14.620842420000001</v>
      </c>
      <c r="K26" s="14">
        <v>16.213630970000001</v>
      </c>
      <c r="L26" s="14">
        <v>2.3745017700000002</v>
      </c>
      <c r="M26" s="14">
        <v>0</v>
      </c>
      <c r="N26" s="14">
        <v>2.1296415299999998</v>
      </c>
    </row>
    <row r="27" spans="1:14" x14ac:dyDescent="0.25">
      <c r="A27" s="12" t="s">
        <v>58</v>
      </c>
      <c r="B27" s="13">
        <v>6115</v>
      </c>
      <c r="C27" s="14">
        <f>(113/B27*100)</f>
        <v>1.8479149632052332</v>
      </c>
      <c r="D27" s="15">
        <v>6002</v>
      </c>
      <c r="E27" s="14">
        <v>3.5440772200000001</v>
      </c>
      <c r="F27" s="14">
        <v>5.4101405400000004</v>
      </c>
      <c r="G27" s="14">
        <v>8.6412486099999999</v>
      </c>
      <c r="H27" s="14">
        <v>20.641551360000001</v>
      </c>
      <c r="I27" s="14">
        <v>29.501628409999999</v>
      </c>
      <c r="J27" s="14">
        <v>15.302324090000001</v>
      </c>
      <c r="K27" s="14">
        <v>15.90681403</v>
      </c>
      <c r="L27" s="14">
        <v>0</v>
      </c>
      <c r="M27" s="14">
        <v>0</v>
      </c>
      <c r="N27" s="14">
        <v>0.49284392999999999</v>
      </c>
    </row>
    <row r="28" spans="1:14" x14ac:dyDescent="0.25">
      <c r="A28" s="12" t="s">
        <v>54</v>
      </c>
      <c r="B28" s="13">
        <v>5809</v>
      </c>
      <c r="C28" s="14">
        <f>(118/B28*100)</f>
        <v>2.0313306937510758</v>
      </c>
      <c r="D28" s="15">
        <v>5691</v>
      </c>
      <c r="E28" s="14">
        <v>3.01823708</v>
      </c>
      <c r="F28" s="14">
        <v>8.1204202399999996</v>
      </c>
      <c r="G28" s="14">
        <v>10.777860029999999</v>
      </c>
      <c r="H28" s="14">
        <v>20.819407049999999</v>
      </c>
      <c r="I28" s="14">
        <v>24.848670080000002</v>
      </c>
      <c r="J28" s="14">
        <v>14.363643440000001</v>
      </c>
      <c r="K28" s="14">
        <v>15.785365110000001</v>
      </c>
      <c r="L28" s="14">
        <v>0</v>
      </c>
      <c r="M28" s="14">
        <v>0</v>
      </c>
      <c r="N28" s="14">
        <v>1.7527442499999999</v>
      </c>
    </row>
    <row r="29" spans="1:14" x14ac:dyDescent="0.25">
      <c r="A29" s="12" t="s">
        <v>44</v>
      </c>
      <c r="B29" s="13">
        <v>4869</v>
      </c>
      <c r="C29" s="14">
        <f>(99/B29*100)</f>
        <v>2.033271719038817</v>
      </c>
      <c r="D29" s="15">
        <v>4770</v>
      </c>
      <c r="E29" s="14">
        <v>1.93639479</v>
      </c>
      <c r="F29" s="14">
        <v>5.5323536999999998</v>
      </c>
      <c r="G29" s="14">
        <v>9.8123501700000002</v>
      </c>
      <c r="H29" s="14">
        <v>20.972020180000001</v>
      </c>
      <c r="I29" s="14">
        <v>29.571715879999999</v>
      </c>
      <c r="J29" s="14">
        <v>16.134880970000001</v>
      </c>
      <c r="K29" s="14">
        <v>15.310751870000001</v>
      </c>
      <c r="L29" s="14">
        <v>0</v>
      </c>
      <c r="M29" s="14">
        <v>0</v>
      </c>
      <c r="N29" s="14">
        <v>0.72953243999999995</v>
      </c>
    </row>
    <row r="30" spans="1:14" x14ac:dyDescent="0.25">
      <c r="A30" s="12" t="s">
        <v>46</v>
      </c>
      <c r="B30" s="13">
        <v>4478</v>
      </c>
      <c r="C30" s="14">
        <f>(16/B30*100)</f>
        <v>0.3573023671281822</v>
      </c>
      <c r="D30" s="15">
        <v>4462</v>
      </c>
      <c r="E30" s="14">
        <v>1.6760963099999999</v>
      </c>
      <c r="F30" s="14">
        <v>5.6892471799999997</v>
      </c>
      <c r="G30" s="14">
        <v>9.0675027499999992</v>
      </c>
      <c r="H30" s="14">
        <v>22.061897699999999</v>
      </c>
      <c r="I30" s="14">
        <v>29.46082942</v>
      </c>
      <c r="J30" s="14">
        <v>15.8094596</v>
      </c>
      <c r="K30" s="14">
        <v>14.872426320000001</v>
      </c>
      <c r="L30" s="14">
        <v>0</v>
      </c>
      <c r="M30" s="14">
        <v>0</v>
      </c>
      <c r="N30" s="14">
        <v>0.80507430999999996</v>
      </c>
    </row>
    <row r="31" spans="1:14" x14ac:dyDescent="0.25">
      <c r="A31" s="12" t="s">
        <v>41</v>
      </c>
      <c r="B31" s="13">
        <v>6598</v>
      </c>
      <c r="C31" s="14">
        <f>(100/B31*100)</f>
        <v>1.515610791148833</v>
      </c>
      <c r="D31" s="15">
        <v>6498</v>
      </c>
      <c r="E31" s="14">
        <v>6.4840342700000004</v>
      </c>
      <c r="F31" s="14">
        <v>8.6731552399999998</v>
      </c>
      <c r="G31" s="14">
        <v>9.0168154400000002</v>
      </c>
      <c r="H31" s="14">
        <v>15.89198625</v>
      </c>
      <c r="I31" s="14">
        <v>16.968071370000001</v>
      </c>
      <c r="J31" s="14">
        <v>10.60067916</v>
      </c>
      <c r="K31" s="14">
        <v>14.59811537</v>
      </c>
      <c r="L31" s="14">
        <v>10.384328229999999</v>
      </c>
      <c r="M31" s="14">
        <v>0</v>
      </c>
      <c r="N31" s="14">
        <v>4.5155313899999996</v>
      </c>
    </row>
    <row r="32" spans="1:14" x14ac:dyDescent="0.25">
      <c r="A32" s="12" t="s">
        <v>43</v>
      </c>
      <c r="B32" s="13">
        <v>7568</v>
      </c>
      <c r="C32" s="14">
        <f>(130/B32*100)</f>
        <v>1.7177589852008457</v>
      </c>
      <c r="D32" s="15">
        <v>7438</v>
      </c>
      <c r="E32" s="14">
        <v>11.20984808</v>
      </c>
      <c r="F32" s="14">
        <v>13.641177580000001</v>
      </c>
      <c r="G32" s="14">
        <v>10.045521340000001</v>
      </c>
      <c r="H32" s="14">
        <v>17.677983879999999</v>
      </c>
      <c r="I32" s="14">
        <v>16.15502201</v>
      </c>
      <c r="J32" s="14">
        <v>12.444718010000001</v>
      </c>
      <c r="K32" s="14">
        <v>14.519424600000001</v>
      </c>
      <c r="L32" s="14">
        <v>0</v>
      </c>
      <c r="M32" s="14">
        <v>0</v>
      </c>
      <c r="N32" s="14">
        <v>0.94119766000000005</v>
      </c>
    </row>
    <row r="33" spans="1:14" x14ac:dyDescent="0.25">
      <c r="A33" s="12" t="s">
        <v>59</v>
      </c>
      <c r="B33" s="13">
        <v>7325</v>
      </c>
      <c r="C33" s="14">
        <f>(232/B33*100)</f>
        <v>3.1672354948805457</v>
      </c>
      <c r="D33" s="15">
        <v>7093</v>
      </c>
      <c r="E33" s="14">
        <v>2.8876768899999998</v>
      </c>
      <c r="F33" s="14">
        <v>7.2107093300000003</v>
      </c>
      <c r="G33" s="14">
        <v>11.31348869</v>
      </c>
      <c r="H33" s="14">
        <v>21.154393729999999</v>
      </c>
      <c r="I33" s="14">
        <v>25.416026840000001</v>
      </c>
      <c r="J33" s="14">
        <v>15.765275430000001</v>
      </c>
      <c r="K33" s="14">
        <v>14.30163252</v>
      </c>
      <c r="L33" s="14">
        <v>0</v>
      </c>
      <c r="M33" s="14">
        <v>0</v>
      </c>
      <c r="N33" s="14">
        <v>1.5161957399999999</v>
      </c>
    </row>
    <row r="34" spans="1:14" x14ac:dyDescent="0.25">
      <c r="A34" s="12" t="s">
        <v>55</v>
      </c>
      <c r="B34" s="13">
        <v>9651</v>
      </c>
      <c r="C34" s="14">
        <f>(540/B34*100)</f>
        <v>5.5952751010258002</v>
      </c>
      <c r="D34" s="15">
        <v>9111</v>
      </c>
      <c r="E34" s="14">
        <v>2.1267652199999998</v>
      </c>
      <c r="F34" s="14">
        <v>4.9534659200000002</v>
      </c>
      <c r="G34" s="14">
        <v>9.8470909399999993</v>
      </c>
      <c r="H34" s="14">
        <v>20.94744932</v>
      </c>
      <c r="I34" s="14">
        <v>26.334775010000001</v>
      </c>
      <c r="J34" s="14">
        <v>15.52757381</v>
      </c>
      <c r="K34" s="14">
        <v>13.86654012</v>
      </c>
      <c r="L34" s="14">
        <v>3.1513911299999999</v>
      </c>
      <c r="M34" s="14">
        <v>0</v>
      </c>
      <c r="N34" s="14">
        <v>3.1368994899999998</v>
      </c>
    </row>
    <row r="35" spans="1:14" x14ac:dyDescent="0.25">
      <c r="A35" s="12" t="s">
        <v>57</v>
      </c>
      <c r="B35" s="13">
        <v>7708</v>
      </c>
      <c r="C35" s="14">
        <f>(8/B35*100)</f>
        <v>0.10378827192527244</v>
      </c>
      <c r="D35" s="15">
        <v>7700</v>
      </c>
      <c r="E35" s="14">
        <v>7.4409210100000003</v>
      </c>
      <c r="F35" s="14">
        <v>11.12244866</v>
      </c>
      <c r="G35" s="14">
        <v>13.07135295</v>
      </c>
      <c r="H35" s="14">
        <v>21.151880800000001</v>
      </c>
      <c r="I35" s="14">
        <v>22.060036839999999</v>
      </c>
      <c r="J35" s="14">
        <v>10.46210439</v>
      </c>
      <c r="K35" s="14">
        <v>13.86447106</v>
      </c>
      <c r="L35" s="14">
        <v>0</v>
      </c>
      <c r="M35" s="14">
        <v>0</v>
      </c>
      <c r="N35" s="14">
        <v>0.17948553</v>
      </c>
    </row>
    <row r="36" spans="1:14" x14ac:dyDescent="0.25">
      <c r="A36" s="12" t="s">
        <v>47</v>
      </c>
      <c r="B36" s="13">
        <v>7161</v>
      </c>
      <c r="C36" s="14">
        <f>(313/B36*100)</f>
        <v>4.3708979192850164</v>
      </c>
      <c r="D36" s="15">
        <v>6848</v>
      </c>
      <c r="E36" s="14">
        <v>0.49940511999999998</v>
      </c>
      <c r="F36" s="14">
        <v>2.36377002</v>
      </c>
      <c r="G36" s="14">
        <v>6.6768262299999996</v>
      </c>
      <c r="H36" s="14">
        <v>19.01792446</v>
      </c>
      <c r="I36" s="14">
        <v>31.770354560000001</v>
      </c>
      <c r="J36" s="14">
        <v>18.97340805</v>
      </c>
      <c r="K36" s="14">
        <v>13.56684192</v>
      </c>
      <c r="L36" s="14">
        <v>4.1885911699999996</v>
      </c>
      <c r="M36" s="14">
        <v>0</v>
      </c>
      <c r="N36" s="14">
        <v>2.5327801700000001</v>
      </c>
    </row>
    <row r="37" spans="1:14" x14ac:dyDescent="0.25">
      <c r="A37" s="12" t="s">
        <v>60</v>
      </c>
      <c r="B37" s="13">
        <v>5741</v>
      </c>
      <c r="C37" s="14">
        <f>(78/B37*100)</f>
        <v>1.3586483191081693</v>
      </c>
      <c r="D37" s="15">
        <v>5663</v>
      </c>
      <c r="E37" s="14">
        <v>1.3500282699999999</v>
      </c>
      <c r="F37" s="14">
        <v>5.2451437399999996</v>
      </c>
      <c r="G37" s="14">
        <v>9.6252865300000003</v>
      </c>
      <c r="H37" s="14">
        <v>22.24036564</v>
      </c>
      <c r="I37" s="14">
        <v>29.970441080000001</v>
      </c>
      <c r="J37" s="14">
        <v>17.06429967</v>
      </c>
      <c r="K37" s="14">
        <v>13.43803488</v>
      </c>
      <c r="L37" s="14">
        <v>0</v>
      </c>
      <c r="M37" s="14">
        <v>0</v>
      </c>
      <c r="N37" s="14">
        <v>0.81198508999999996</v>
      </c>
    </row>
    <row r="38" spans="1:14" x14ac:dyDescent="0.25">
      <c r="A38" s="12" t="s">
        <v>77</v>
      </c>
      <c r="B38" s="13">
        <v>8249</v>
      </c>
      <c r="C38" s="14">
        <f>(231/B38*100)</f>
        <v>2.8003394350830404</v>
      </c>
      <c r="D38" s="15">
        <v>8018</v>
      </c>
      <c r="E38" s="14">
        <v>9.8772450900000006</v>
      </c>
      <c r="F38" s="14">
        <v>10.4794673</v>
      </c>
      <c r="G38" s="14">
        <v>12.13022402</v>
      </c>
      <c r="H38" s="14">
        <v>18.685182180000002</v>
      </c>
      <c r="I38" s="14">
        <v>18.709372120000001</v>
      </c>
      <c r="J38" s="14">
        <v>13.084301910000001</v>
      </c>
      <c r="K38" s="14">
        <v>13.4165723</v>
      </c>
      <c r="L38" s="14">
        <v>0</v>
      </c>
      <c r="M38" s="14">
        <v>0</v>
      </c>
      <c r="N38" s="14">
        <v>0.71654490000000004</v>
      </c>
    </row>
    <row r="39" spans="1:14" s="24" customFormat="1" x14ac:dyDescent="0.25">
      <c r="A39" s="42" t="s">
        <v>101</v>
      </c>
      <c r="B39" s="43">
        <v>7103</v>
      </c>
      <c r="C39" s="44">
        <v>6.18</v>
      </c>
      <c r="D39" s="45">
        <v>6598</v>
      </c>
      <c r="E39" s="44">
        <v>2.68</v>
      </c>
      <c r="F39" s="44">
        <v>5.29</v>
      </c>
      <c r="G39" s="44">
        <v>8.23</v>
      </c>
      <c r="H39" s="44">
        <v>17.11</v>
      </c>
      <c r="I39" s="44">
        <v>22.21</v>
      </c>
      <c r="J39" s="44">
        <v>13.24</v>
      </c>
      <c r="K39" s="44">
        <v>13.2</v>
      </c>
      <c r="L39" s="44">
        <v>15.34</v>
      </c>
      <c r="M39" s="44">
        <v>0</v>
      </c>
      <c r="N39" s="44">
        <v>1.95</v>
      </c>
    </row>
    <row r="40" spans="1:14" x14ac:dyDescent="0.25">
      <c r="A40" s="12" t="s">
        <v>65</v>
      </c>
      <c r="B40" s="13">
        <v>6525</v>
      </c>
      <c r="C40" s="14">
        <f>(260/B40*100)</f>
        <v>3.984674329501916</v>
      </c>
      <c r="D40" s="15">
        <v>6265</v>
      </c>
      <c r="E40" s="14">
        <v>3.0834588200000002</v>
      </c>
      <c r="F40" s="14">
        <v>6.1005012000000001</v>
      </c>
      <c r="G40" s="14">
        <v>9.0895174599999997</v>
      </c>
      <c r="H40" s="14">
        <v>22.392485749999999</v>
      </c>
      <c r="I40" s="14">
        <v>27.804985290000001</v>
      </c>
      <c r="J40" s="14">
        <v>15.373933020000001</v>
      </c>
      <c r="K40" s="14">
        <v>12.36635626</v>
      </c>
      <c r="L40" s="14">
        <v>0</v>
      </c>
      <c r="M40" s="14">
        <v>0</v>
      </c>
      <c r="N40" s="14">
        <v>2.0923934800000001</v>
      </c>
    </row>
    <row r="41" spans="1:14" x14ac:dyDescent="0.25">
      <c r="A41" s="12" t="s">
        <v>78</v>
      </c>
      <c r="B41" s="13">
        <v>3371</v>
      </c>
      <c r="C41" s="14">
        <f>(81/B41*100)</f>
        <v>2.4028478196380898</v>
      </c>
      <c r="D41" s="15">
        <v>3290</v>
      </c>
      <c r="E41" s="14">
        <v>0.71665232999999995</v>
      </c>
      <c r="F41" s="14">
        <v>3.3714772200000001</v>
      </c>
      <c r="G41" s="14">
        <v>8.4623884900000004</v>
      </c>
      <c r="H41" s="14">
        <v>23.736179539999998</v>
      </c>
      <c r="I41" s="14">
        <v>31.054000299999998</v>
      </c>
      <c r="J41" s="14">
        <v>18.40664997</v>
      </c>
      <c r="K41" s="14">
        <v>11.89776517</v>
      </c>
      <c r="L41" s="14">
        <v>0</v>
      </c>
      <c r="M41" s="14">
        <v>0</v>
      </c>
      <c r="N41" s="14">
        <v>1.9670453699999999</v>
      </c>
    </row>
    <row r="42" spans="1:14" s="24" customFormat="1" x14ac:dyDescent="0.25">
      <c r="A42" s="12" t="s">
        <v>75</v>
      </c>
      <c r="B42" s="13">
        <v>5359</v>
      </c>
      <c r="C42" s="14">
        <v>1.47</v>
      </c>
      <c r="D42" s="15">
        <v>5280</v>
      </c>
      <c r="E42" s="14">
        <v>6.2656855599999997</v>
      </c>
      <c r="F42" s="14">
        <v>10.700469180000001</v>
      </c>
      <c r="G42" s="14">
        <v>10.92308379</v>
      </c>
      <c r="H42" s="14">
        <v>19.98485505</v>
      </c>
      <c r="I42" s="14">
        <v>25.419006899999999</v>
      </c>
      <c r="J42" s="14">
        <v>12.96142841</v>
      </c>
      <c r="K42" s="14">
        <v>11.877046760000001</v>
      </c>
      <c r="L42" s="14">
        <v>0</v>
      </c>
      <c r="M42" s="14">
        <v>0</v>
      </c>
      <c r="N42" s="14">
        <v>0.82087918999999998</v>
      </c>
    </row>
    <row r="43" spans="1:14" x14ac:dyDescent="0.25">
      <c r="A43" s="12" t="s">
        <v>69</v>
      </c>
      <c r="B43" s="13">
        <v>4476</v>
      </c>
      <c r="C43" s="14">
        <f>(5/B43*100)</f>
        <v>0.11170688114387846</v>
      </c>
      <c r="D43" s="15">
        <v>4471</v>
      </c>
      <c r="E43" s="14">
        <v>6.3065587799999996</v>
      </c>
      <c r="F43" s="14">
        <v>7.00225688</v>
      </c>
      <c r="G43" s="14">
        <v>9.2556794700000005</v>
      </c>
      <c r="H43" s="14">
        <v>20.576829960000001</v>
      </c>
      <c r="I43" s="14">
        <v>29.587730669999999</v>
      </c>
      <c r="J43" s="14">
        <v>14.77134113</v>
      </c>
      <c r="K43" s="14">
        <v>11.533806630000001</v>
      </c>
      <c r="L43" s="14">
        <v>0</v>
      </c>
      <c r="M43" s="14">
        <v>0</v>
      </c>
      <c r="N43" s="14">
        <v>0.26922255</v>
      </c>
    </row>
    <row r="44" spans="1:14" x14ac:dyDescent="0.25">
      <c r="A44" s="12" t="s">
        <v>70</v>
      </c>
      <c r="B44" s="13">
        <v>6108</v>
      </c>
      <c r="C44" s="14">
        <f>(254/B44*100)</f>
        <v>4.1584806810740016</v>
      </c>
      <c r="D44" s="15">
        <v>5854</v>
      </c>
      <c r="E44" s="14">
        <v>2.7037364099999999</v>
      </c>
      <c r="F44" s="14">
        <v>7.0584038099999997</v>
      </c>
      <c r="G44" s="14">
        <v>11.849210599999999</v>
      </c>
      <c r="H44" s="14">
        <v>23.134518570000001</v>
      </c>
      <c r="I44" s="14">
        <v>26.550212609999999</v>
      </c>
      <c r="J44" s="14">
        <v>12.09617184</v>
      </c>
      <c r="K44" s="14">
        <v>11.38256509</v>
      </c>
      <c r="L44" s="14">
        <v>0</v>
      </c>
      <c r="M44" s="14">
        <v>0</v>
      </c>
      <c r="N44" s="14">
        <v>4.4697726099999997</v>
      </c>
    </row>
    <row r="45" spans="1:14" x14ac:dyDescent="0.25">
      <c r="A45" s="12" t="s">
        <v>72</v>
      </c>
      <c r="B45" s="13">
        <v>5860</v>
      </c>
      <c r="C45" s="14">
        <f>(64/B45*100)</f>
        <v>1.0921501706484642</v>
      </c>
      <c r="D45" s="15">
        <v>5796</v>
      </c>
      <c r="E45" s="14">
        <v>1.4094720599999999</v>
      </c>
      <c r="F45" s="14">
        <v>7.3740641299999998</v>
      </c>
      <c r="G45" s="14">
        <v>13.540984330000001</v>
      </c>
      <c r="H45" s="14">
        <v>24.210396549999999</v>
      </c>
      <c r="I45" s="14">
        <v>25.301436599999999</v>
      </c>
      <c r="J45" s="14">
        <v>13.07739484</v>
      </c>
      <c r="K45" s="14">
        <v>11.13056139</v>
      </c>
      <c r="L45" s="14">
        <v>0</v>
      </c>
      <c r="M45" s="14">
        <v>0</v>
      </c>
      <c r="N45" s="14">
        <v>2.9541786600000002</v>
      </c>
    </row>
    <row r="46" spans="1:14" x14ac:dyDescent="0.25">
      <c r="A46" s="12" t="s">
        <v>79</v>
      </c>
      <c r="B46" s="13">
        <v>5882</v>
      </c>
      <c r="C46" s="14">
        <f>(141/B46*100)</f>
        <v>2.397143828629718</v>
      </c>
      <c r="D46" s="15">
        <v>5741</v>
      </c>
      <c r="E46" s="14">
        <v>0.49589762999999998</v>
      </c>
      <c r="F46" s="14">
        <v>3.7283201899999998</v>
      </c>
      <c r="G46" s="14">
        <v>11.450700619999999</v>
      </c>
      <c r="H46" s="14">
        <v>23.146514700000001</v>
      </c>
      <c r="I46" s="14">
        <v>31.08836144</v>
      </c>
      <c r="J46" s="14">
        <v>15.61137263</v>
      </c>
      <c r="K46" s="14">
        <v>11.056293800000001</v>
      </c>
      <c r="L46" s="14">
        <v>1.02804418</v>
      </c>
      <c r="M46" s="14">
        <v>0</v>
      </c>
      <c r="N46" s="14">
        <v>1.52423902</v>
      </c>
    </row>
    <row r="47" spans="1:14" x14ac:dyDescent="0.25">
      <c r="A47" s="12" t="s">
        <v>67</v>
      </c>
      <c r="B47" s="13">
        <v>6406</v>
      </c>
      <c r="C47" s="14">
        <f>(69/B47*100)</f>
        <v>1.0771152044957852</v>
      </c>
      <c r="D47" s="15">
        <v>6337</v>
      </c>
      <c r="E47" s="14">
        <v>1.9949950400000001</v>
      </c>
      <c r="F47" s="14">
        <v>7.6388005400000001</v>
      </c>
      <c r="G47" s="14">
        <v>15.65377601</v>
      </c>
      <c r="H47" s="14">
        <v>25.121783969999999</v>
      </c>
      <c r="I47" s="14">
        <v>24.435297609999999</v>
      </c>
      <c r="J47" s="14">
        <v>11.21622298</v>
      </c>
      <c r="K47" s="14">
        <v>10.679231339999999</v>
      </c>
      <c r="L47" s="14">
        <v>1.0400965499999999</v>
      </c>
      <c r="M47" s="14">
        <v>0</v>
      </c>
      <c r="N47" s="14">
        <v>1.5269323100000001</v>
      </c>
    </row>
    <row r="48" spans="1:14" x14ac:dyDescent="0.25">
      <c r="A48" s="12" t="s">
        <v>61</v>
      </c>
      <c r="B48" s="13">
        <v>5532</v>
      </c>
      <c r="C48" s="14">
        <f>(38/B48*100)</f>
        <v>0.68691250903832246</v>
      </c>
      <c r="D48" s="15">
        <v>5494</v>
      </c>
      <c r="E48" s="14">
        <v>3.9759669500000001</v>
      </c>
      <c r="F48" s="14">
        <v>8.4677799500000006</v>
      </c>
      <c r="G48" s="14">
        <v>10.71906823</v>
      </c>
      <c r="H48" s="14">
        <v>21.891279900000001</v>
      </c>
      <c r="I48" s="14">
        <v>25.265482939999998</v>
      </c>
      <c r="J48" s="14">
        <v>14.110148730000001</v>
      </c>
      <c r="K48" s="14">
        <v>10.67194022</v>
      </c>
      <c r="L48" s="14">
        <v>0</v>
      </c>
      <c r="M48" s="14">
        <v>0</v>
      </c>
      <c r="N48" s="14">
        <v>3.3730535599999998</v>
      </c>
    </row>
    <row r="49" spans="1:14" x14ac:dyDescent="0.25">
      <c r="A49" s="12" t="s">
        <v>42</v>
      </c>
      <c r="B49" s="13">
        <v>6971</v>
      </c>
      <c r="C49" s="14">
        <v>0.39</v>
      </c>
      <c r="D49" s="15">
        <v>6944</v>
      </c>
      <c r="E49" s="14">
        <v>9.3804644699999997</v>
      </c>
      <c r="F49" s="14">
        <v>14.51933608</v>
      </c>
      <c r="G49" s="14">
        <v>15.93712777</v>
      </c>
      <c r="H49" s="14">
        <v>19.870895130000001</v>
      </c>
      <c r="I49" s="14">
        <v>15.61746597</v>
      </c>
      <c r="J49" s="14">
        <v>7.87720252</v>
      </c>
      <c r="K49" s="14">
        <v>7.8746077200000002</v>
      </c>
      <c r="L49" s="14">
        <v>0</v>
      </c>
      <c r="M49" s="14">
        <v>0</v>
      </c>
      <c r="N49" s="14">
        <v>0.34982686000000002</v>
      </c>
    </row>
    <row r="50" spans="1:14" x14ac:dyDescent="0.25">
      <c r="A50" s="12" t="s">
        <v>45</v>
      </c>
      <c r="B50" s="13">
        <v>6647</v>
      </c>
      <c r="C50" s="14">
        <f>(16/B50*100)</f>
        <v>0.24071009477959981</v>
      </c>
      <c r="D50" s="15">
        <v>6631</v>
      </c>
      <c r="E50" s="14">
        <v>7.5406305299999996</v>
      </c>
      <c r="F50" s="14">
        <v>14.088947170000001</v>
      </c>
      <c r="G50" s="14">
        <v>15.688395939999999</v>
      </c>
      <c r="H50" s="14">
        <v>24.537152460000001</v>
      </c>
      <c r="I50" s="14">
        <v>22.542146500000001</v>
      </c>
      <c r="J50" s="14">
        <v>7.5629651400000002</v>
      </c>
      <c r="K50" s="14">
        <v>6.29400402</v>
      </c>
      <c r="L50" s="14">
        <v>0</v>
      </c>
      <c r="M50" s="14">
        <v>0</v>
      </c>
      <c r="N50" s="14">
        <v>0.86527293000000005</v>
      </c>
    </row>
    <row r="51" spans="1:14" x14ac:dyDescent="0.25">
      <c r="A51" s="12" t="s">
        <v>38</v>
      </c>
      <c r="B51" s="13">
        <v>9841</v>
      </c>
      <c r="C51" s="14">
        <f>(19/B51*100)</f>
        <v>0.19306980997866072</v>
      </c>
      <c r="D51" s="15">
        <v>9822</v>
      </c>
      <c r="E51" s="14">
        <v>40.641792209999998</v>
      </c>
      <c r="F51" s="14">
        <v>16.651113129999999</v>
      </c>
      <c r="G51" s="14">
        <v>10.41716119</v>
      </c>
      <c r="H51" s="14">
        <v>9.2018283099999998</v>
      </c>
      <c r="I51" s="14">
        <v>6.4064672099999997</v>
      </c>
      <c r="J51" s="14">
        <v>3.48351765</v>
      </c>
      <c r="K51" s="14">
        <v>3.6549562400000002</v>
      </c>
      <c r="L51" s="14">
        <v>0</v>
      </c>
      <c r="M51" s="14">
        <v>0</v>
      </c>
      <c r="N51" s="14">
        <v>0.86902491000000004</v>
      </c>
    </row>
    <row r="52" spans="1:14" x14ac:dyDescent="0.25">
      <c r="A52" s="12" t="s">
        <v>49</v>
      </c>
      <c r="B52" s="13">
        <v>5581</v>
      </c>
      <c r="C52" s="14">
        <f>(28/B52*100)</f>
        <v>0.50170220390610998</v>
      </c>
      <c r="D52" s="15">
        <v>5553</v>
      </c>
      <c r="E52" s="14">
        <v>19.185470080000002</v>
      </c>
      <c r="F52" s="14">
        <v>18.82686485</v>
      </c>
      <c r="G52" s="14">
        <v>16.935410099999999</v>
      </c>
      <c r="H52" s="14">
        <v>22.81009817</v>
      </c>
      <c r="I52" s="14">
        <v>15.656573079999999</v>
      </c>
      <c r="J52" s="14">
        <v>3.9356281800000001</v>
      </c>
      <c r="K52" s="14">
        <v>1.9015968700000001</v>
      </c>
      <c r="L52" s="14">
        <v>0</v>
      </c>
      <c r="M52" s="14">
        <v>0</v>
      </c>
      <c r="N52" s="14">
        <v>0.38763448</v>
      </c>
    </row>
    <row r="53" spans="1:14" x14ac:dyDescent="0.25">
      <c r="A53" s="12" t="s">
        <v>9</v>
      </c>
      <c r="B53" s="13">
        <v>20058</v>
      </c>
      <c r="C53" s="14">
        <f>(0/B53*100)</f>
        <v>0</v>
      </c>
      <c r="D53" s="15">
        <v>20058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100</v>
      </c>
      <c r="M53" s="14">
        <v>0</v>
      </c>
      <c r="N53" s="14">
        <v>0</v>
      </c>
    </row>
    <row r="54" spans="1:14" x14ac:dyDescent="0.25">
      <c r="A54" s="12" t="s">
        <v>11</v>
      </c>
      <c r="B54" s="13">
        <v>6504</v>
      </c>
      <c r="C54" s="14">
        <f>(6370/B54*100)</f>
        <v>97.939729397293974</v>
      </c>
      <c r="D54" s="15">
        <v>134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100</v>
      </c>
      <c r="M54" s="14">
        <v>0</v>
      </c>
      <c r="N54" s="14">
        <v>0</v>
      </c>
    </row>
    <row r="55" spans="1:14" x14ac:dyDescent="0.25">
      <c r="A55" s="12" t="s">
        <v>12</v>
      </c>
      <c r="B55" s="13">
        <v>5456</v>
      </c>
      <c r="C55" s="14">
        <f t="shared" ref="C55:C78" si="0">(0/B55*100)</f>
        <v>0</v>
      </c>
      <c r="D55" s="15">
        <v>5456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100</v>
      </c>
      <c r="M55" s="14">
        <v>0</v>
      </c>
      <c r="N55" s="14">
        <v>0</v>
      </c>
    </row>
    <row r="56" spans="1:14" x14ac:dyDescent="0.25">
      <c r="A56" s="12" t="s">
        <v>13</v>
      </c>
      <c r="B56" s="13">
        <v>5895</v>
      </c>
      <c r="C56" s="14">
        <f t="shared" si="0"/>
        <v>0</v>
      </c>
      <c r="D56" s="15">
        <v>5895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100</v>
      </c>
      <c r="M56" s="14">
        <v>0</v>
      </c>
      <c r="N56" s="14">
        <v>0</v>
      </c>
    </row>
    <row r="57" spans="1:14" x14ac:dyDescent="0.25">
      <c r="A57" s="12" t="s">
        <v>14</v>
      </c>
      <c r="B57" s="13">
        <v>5712</v>
      </c>
      <c r="C57" s="14">
        <f t="shared" si="0"/>
        <v>0</v>
      </c>
      <c r="D57" s="15">
        <v>5712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100</v>
      </c>
      <c r="M57" s="14">
        <v>0</v>
      </c>
      <c r="N57" s="14">
        <v>0</v>
      </c>
    </row>
    <row r="58" spans="1:14" x14ac:dyDescent="0.25">
      <c r="A58" s="12" t="s">
        <v>15</v>
      </c>
      <c r="B58" s="13">
        <v>5519</v>
      </c>
      <c r="C58" s="14">
        <f t="shared" si="0"/>
        <v>0</v>
      </c>
      <c r="D58" s="15">
        <v>5519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100</v>
      </c>
      <c r="M58" s="14">
        <v>0</v>
      </c>
      <c r="N58" s="14">
        <v>0</v>
      </c>
    </row>
    <row r="59" spans="1:14" x14ac:dyDescent="0.25">
      <c r="A59" s="12" t="s">
        <v>16</v>
      </c>
      <c r="B59" s="13">
        <v>6349</v>
      </c>
      <c r="C59" s="14">
        <f t="shared" si="0"/>
        <v>0</v>
      </c>
      <c r="D59" s="15">
        <v>6349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100</v>
      </c>
      <c r="M59" s="14">
        <v>0</v>
      </c>
      <c r="N59" s="14">
        <v>0</v>
      </c>
    </row>
    <row r="60" spans="1:14" x14ac:dyDescent="0.25">
      <c r="A60" s="12" t="s">
        <v>17</v>
      </c>
      <c r="B60" s="13">
        <v>5571</v>
      </c>
      <c r="C60" s="14">
        <f t="shared" si="0"/>
        <v>0</v>
      </c>
      <c r="D60" s="15">
        <v>5571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100</v>
      </c>
      <c r="M60" s="14">
        <v>0</v>
      </c>
      <c r="N60" s="14">
        <v>0</v>
      </c>
    </row>
    <row r="61" spans="1:14" x14ac:dyDescent="0.25">
      <c r="A61" s="12" t="s">
        <v>18</v>
      </c>
      <c r="B61" s="13">
        <v>5316</v>
      </c>
      <c r="C61" s="14">
        <f t="shared" si="0"/>
        <v>0</v>
      </c>
      <c r="D61" s="15">
        <v>5316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100</v>
      </c>
      <c r="M61" s="14">
        <v>0</v>
      </c>
      <c r="N61" s="14">
        <v>0</v>
      </c>
    </row>
    <row r="62" spans="1:14" x14ac:dyDescent="0.25">
      <c r="A62" s="12" t="s">
        <v>19</v>
      </c>
      <c r="B62" s="13">
        <v>6513</v>
      </c>
      <c r="C62" s="14">
        <f t="shared" si="0"/>
        <v>0</v>
      </c>
      <c r="D62" s="15">
        <v>6513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100</v>
      </c>
      <c r="M62" s="14">
        <v>0</v>
      </c>
      <c r="N62" s="14">
        <v>0</v>
      </c>
    </row>
    <row r="63" spans="1:14" x14ac:dyDescent="0.25">
      <c r="A63" s="12" t="s">
        <v>20</v>
      </c>
      <c r="B63" s="13">
        <v>7267</v>
      </c>
      <c r="C63" s="14">
        <f t="shared" si="0"/>
        <v>0</v>
      </c>
      <c r="D63" s="15">
        <v>7267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100</v>
      </c>
      <c r="M63" s="14">
        <v>0</v>
      </c>
      <c r="N63" s="14">
        <v>0</v>
      </c>
    </row>
    <row r="64" spans="1:14" x14ac:dyDescent="0.25">
      <c r="A64" s="12" t="s">
        <v>21</v>
      </c>
      <c r="B64" s="13">
        <v>4826</v>
      </c>
      <c r="C64" s="14">
        <f t="shared" si="0"/>
        <v>0</v>
      </c>
      <c r="D64" s="15">
        <v>4826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100</v>
      </c>
      <c r="M64" s="14">
        <v>0</v>
      </c>
      <c r="N64" s="14">
        <v>0</v>
      </c>
    </row>
    <row r="65" spans="1:14" x14ac:dyDescent="0.25">
      <c r="A65" s="12" t="s">
        <v>22</v>
      </c>
      <c r="B65" s="13">
        <v>4546</v>
      </c>
      <c r="C65" s="14">
        <f t="shared" si="0"/>
        <v>0</v>
      </c>
      <c r="D65" s="15">
        <v>4546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100</v>
      </c>
      <c r="M65" s="14">
        <v>0</v>
      </c>
      <c r="N65" s="14">
        <v>0</v>
      </c>
    </row>
    <row r="66" spans="1:14" x14ac:dyDescent="0.25">
      <c r="A66" s="12" t="s">
        <v>23</v>
      </c>
      <c r="B66" s="13">
        <v>5324</v>
      </c>
      <c r="C66" s="14">
        <f t="shared" si="0"/>
        <v>0</v>
      </c>
      <c r="D66" s="15">
        <v>5324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100</v>
      </c>
      <c r="M66" s="14">
        <v>0</v>
      </c>
      <c r="N66" s="14">
        <v>0</v>
      </c>
    </row>
    <row r="67" spans="1:14" x14ac:dyDescent="0.25">
      <c r="A67" s="12" t="s">
        <v>24</v>
      </c>
      <c r="B67" s="13">
        <v>3634</v>
      </c>
      <c r="C67" s="14">
        <f t="shared" si="0"/>
        <v>0</v>
      </c>
      <c r="D67" s="15">
        <v>3634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100</v>
      </c>
      <c r="M67" s="14">
        <v>0</v>
      </c>
      <c r="N67" s="14">
        <v>0</v>
      </c>
    </row>
    <row r="68" spans="1:14" x14ac:dyDescent="0.25">
      <c r="A68" s="12" t="s">
        <v>25</v>
      </c>
      <c r="B68" s="13">
        <v>5325</v>
      </c>
      <c r="C68" s="14">
        <f t="shared" si="0"/>
        <v>0</v>
      </c>
      <c r="D68" s="15">
        <v>5325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100</v>
      </c>
      <c r="M68" s="14">
        <v>0</v>
      </c>
      <c r="N68" s="14">
        <v>0</v>
      </c>
    </row>
    <row r="69" spans="1:14" x14ac:dyDescent="0.25">
      <c r="A69" s="12" t="s">
        <v>26</v>
      </c>
      <c r="B69" s="13">
        <v>5665</v>
      </c>
      <c r="C69" s="14">
        <f t="shared" si="0"/>
        <v>0</v>
      </c>
      <c r="D69" s="15">
        <v>5665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100</v>
      </c>
      <c r="M69" s="14">
        <v>0</v>
      </c>
      <c r="N69" s="14">
        <v>0</v>
      </c>
    </row>
    <row r="70" spans="1:14" x14ac:dyDescent="0.25">
      <c r="A70" s="12" t="s">
        <v>27</v>
      </c>
      <c r="B70" s="13">
        <v>12083</v>
      </c>
      <c r="C70" s="14">
        <f t="shared" si="0"/>
        <v>0</v>
      </c>
      <c r="D70" s="15">
        <v>12083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100</v>
      </c>
      <c r="M70" s="14">
        <v>0</v>
      </c>
      <c r="N70" s="14">
        <v>0</v>
      </c>
    </row>
    <row r="71" spans="1:14" x14ac:dyDescent="0.25">
      <c r="A71" s="12" t="s">
        <v>28</v>
      </c>
      <c r="B71" s="13">
        <v>4876</v>
      </c>
      <c r="C71" s="14">
        <f t="shared" si="0"/>
        <v>0</v>
      </c>
      <c r="D71" s="15">
        <v>4876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100</v>
      </c>
      <c r="M71" s="14">
        <v>0</v>
      </c>
      <c r="N71" s="14">
        <v>0</v>
      </c>
    </row>
    <row r="72" spans="1:14" x14ac:dyDescent="0.25">
      <c r="A72" s="12" t="s">
        <v>29</v>
      </c>
      <c r="B72" s="13">
        <v>4692</v>
      </c>
      <c r="C72" s="14">
        <f t="shared" si="0"/>
        <v>0</v>
      </c>
      <c r="D72" s="15">
        <v>4692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100</v>
      </c>
      <c r="M72" s="14">
        <v>0</v>
      </c>
      <c r="N72" s="14">
        <v>0</v>
      </c>
    </row>
    <row r="73" spans="1:14" x14ac:dyDescent="0.25">
      <c r="A73" s="12" t="s">
        <v>30</v>
      </c>
      <c r="B73" s="13">
        <v>5375</v>
      </c>
      <c r="C73" s="14">
        <f t="shared" si="0"/>
        <v>0</v>
      </c>
      <c r="D73" s="15">
        <v>5375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100</v>
      </c>
      <c r="M73" s="14">
        <v>0</v>
      </c>
      <c r="N73" s="14">
        <v>0</v>
      </c>
    </row>
    <row r="74" spans="1:14" ht="16.5" customHeight="1" x14ac:dyDescent="0.25">
      <c r="A74" s="12" t="s">
        <v>31</v>
      </c>
      <c r="B74" s="13">
        <v>14167</v>
      </c>
      <c r="C74" s="14">
        <f t="shared" si="0"/>
        <v>0</v>
      </c>
      <c r="D74" s="15">
        <v>14167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100</v>
      </c>
      <c r="M74" s="14">
        <v>0</v>
      </c>
      <c r="N74" s="14">
        <v>0</v>
      </c>
    </row>
    <row r="75" spans="1:14" ht="16.5" customHeight="1" x14ac:dyDescent="0.25">
      <c r="A75" s="12" t="s">
        <v>32</v>
      </c>
      <c r="B75" s="13">
        <v>5826</v>
      </c>
      <c r="C75" s="14">
        <f t="shared" si="0"/>
        <v>0</v>
      </c>
      <c r="D75" s="15">
        <v>5826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100</v>
      </c>
      <c r="M75" s="14">
        <v>0</v>
      </c>
      <c r="N75" s="14">
        <v>0</v>
      </c>
    </row>
    <row r="76" spans="1:14" x14ac:dyDescent="0.25">
      <c r="A76" s="12" t="s">
        <v>33</v>
      </c>
      <c r="B76" s="13">
        <v>1657</v>
      </c>
      <c r="C76" s="14">
        <f t="shared" si="0"/>
        <v>0</v>
      </c>
      <c r="D76" s="15">
        <v>1657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100</v>
      </c>
      <c r="M76" s="14">
        <v>0</v>
      </c>
      <c r="N76" s="14">
        <v>0</v>
      </c>
    </row>
    <row r="77" spans="1:14" x14ac:dyDescent="0.25">
      <c r="A77" s="8" t="s">
        <v>34</v>
      </c>
      <c r="B77" s="13">
        <v>7841</v>
      </c>
      <c r="C77" s="14">
        <f t="shared" si="0"/>
        <v>0</v>
      </c>
      <c r="D77" s="15">
        <v>7841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100</v>
      </c>
      <c r="M77" s="14">
        <v>0</v>
      </c>
      <c r="N77" s="14">
        <v>0</v>
      </c>
    </row>
    <row r="78" spans="1:14" x14ac:dyDescent="0.25">
      <c r="A78" s="32" t="s">
        <v>35</v>
      </c>
      <c r="B78" s="47">
        <v>8861</v>
      </c>
      <c r="C78" s="48">
        <f t="shared" si="0"/>
        <v>0</v>
      </c>
      <c r="D78" s="47">
        <v>8861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100</v>
      </c>
      <c r="M78" s="48">
        <v>0</v>
      </c>
      <c r="N78" s="48">
        <v>0</v>
      </c>
    </row>
    <row r="79" spans="1:14" x14ac:dyDescent="0.25">
      <c r="A79" s="46"/>
      <c r="B79" s="36"/>
      <c r="C79" s="37"/>
      <c r="D79" s="36"/>
      <c r="E79" s="37"/>
      <c r="F79" s="37"/>
      <c r="G79" s="37"/>
      <c r="H79" s="37"/>
      <c r="I79" s="37"/>
      <c r="J79" s="37"/>
      <c r="K79" s="37"/>
      <c r="L79" s="37"/>
      <c r="M79" s="37"/>
      <c r="N79" s="37"/>
    </row>
    <row r="80" spans="1:14" x14ac:dyDescent="0.25">
      <c r="A80" s="29" t="s">
        <v>118</v>
      </c>
      <c r="B80" s="29"/>
      <c r="C80" s="29"/>
      <c r="D80" s="46"/>
      <c r="E80" s="29"/>
      <c r="F80" s="29"/>
      <c r="G80" s="29"/>
      <c r="H80" s="29"/>
      <c r="I80" s="29"/>
      <c r="J80" s="29"/>
    </row>
    <row r="81" spans="1:10" x14ac:dyDescent="0.25">
      <c r="A81" s="29" t="s">
        <v>119</v>
      </c>
      <c r="B81" s="29"/>
      <c r="C81" s="29"/>
      <c r="D81" s="46"/>
      <c r="E81" s="29"/>
      <c r="F81" s="29"/>
      <c r="G81" s="29"/>
      <c r="H81" s="29"/>
      <c r="I81" s="29"/>
      <c r="J81" s="29"/>
    </row>
    <row r="82" spans="1:10" x14ac:dyDescent="0.25">
      <c r="A82" s="29"/>
      <c r="B82" s="29"/>
      <c r="C82" s="29"/>
      <c r="D82" s="46"/>
      <c r="E82" s="29"/>
      <c r="F82" s="29"/>
      <c r="G82" s="29"/>
      <c r="H82" s="29"/>
      <c r="I82" s="29"/>
      <c r="J82" s="29"/>
    </row>
    <row r="83" spans="1:10" x14ac:dyDescent="0.25">
      <c r="A83" s="49" t="s">
        <v>86</v>
      </c>
    </row>
    <row r="84" spans="1:10" x14ac:dyDescent="0.25">
      <c r="A84" s="34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34" t="s">
        <v>87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15.75" customHeight="1" x14ac:dyDescent="0.25">
      <c r="A86" s="34" t="s">
        <v>85</v>
      </c>
      <c r="B86" s="2"/>
      <c r="C86" s="2"/>
      <c r="D86" s="2"/>
      <c r="E86" s="2"/>
      <c r="F86" s="2"/>
      <c r="G86" s="2"/>
      <c r="H86" s="2"/>
      <c r="I86" s="2"/>
      <c r="J86" s="2"/>
    </row>
    <row r="87" spans="1:10" ht="20.25" customHeight="1" x14ac:dyDescent="0.25">
      <c r="A87" s="1" t="s">
        <v>88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ht="70.5" customHeight="1" x14ac:dyDescent="0.25">
      <c r="A88" s="34" t="s">
        <v>89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ht="41.25" customHeight="1" x14ac:dyDescent="0.25">
      <c r="A89" s="34" t="s">
        <v>90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ht="30" customHeight="1" x14ac:dyDescent="0.25">
      <c r="A90" s="34" t="s">
        <v>91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ht="117.75" customHeight="1" x14ac:dyDescent="0.25">
      <c r="A91" s="34" t="s">
        <v>92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ht="30" customHeight="1" x14ac:dyDescent="0.25">
      <c r="A92" s="34" t="s">
        <v>93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19.5" customHeight="1" x14ac:dyDescent="0.25">
      <c r="A93" s="34" t="s">
        <v>94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 ht="53.25" customHeight="1" x14ac:dyDescent="0.25">
      <c r="A94" s="34" t="s">
        <v>95</v>
      </c>
      <c r="B94" s="2"/>
      <c r="C94" s="2"/>
      <c r="D94" s="2"/>
      <c r="E94" s="2"/>
      <c r="F94" s="2"/>
      <c r="G94" s="2"/>
      <c r="H94" s="2"/>
      <c r="I94" s="2"/>
      <c r="J94" s="2"/>
    </row>
    <row r="95" spans="1:10" ht="17.25" customHeight="1" x14ac:dyDescent="0.25">
      <c r="A95" s="34"/>
    </row>
  </sheetData>
  <autoFilter ref="A4:N77">
    <sortState ref="A5:N81">
      <sortCondition descending="1" ref="K4:K77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computadores conectados</vt:lpstr>
      <vt:lpstr>conexão sem fio</vt:lpstr>
      <vt:lpstr>equipamento - computador</vt:lpstr>
      <vt:lpstr>equipamento - laptop</vt:lpstr>
      <vt:lpstr>equipamento - tablet</vt:lpstr>
      <vt:lpstr>internet na escola</vt:lpstr>
      <vt:lpstr>internet fora da escola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maestro</dc:creator>
  <cp:lastModifiedBy>User</cp:lastModifiedBy>
  <dcterms:created xsi:type="dcterms:W3CDTF">2017-11-08T12:20:46Z</dcterms:created>
  <dcterms:modified xsi:type="dcterms:W3CDTF">2018-01-04T12:54:44Z</dcterms:modified>
</cp:coreProperties>
</file>